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AMAFCA\2013 Calabacillas West Branch D&amp;SWQMP\HEC-RAS\"/>
    </mc:Choice>
  </mc:AlternateContent>
  <bookViews>
    <workbookView xWindow="0" yWindow="0" windowWidth="25200" windowHeight="11385"/>
  </bookViews>
  <sheets>
    <sheet name="BFs" sheetId="1" r:id="rId1"/>
    <sheet name="Summary" sheetId="13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9" i="1"/>
  <c r="J8" i="1"/>
  <c r="J7" i="1"/>
  <c r="J6" i="1"/>
  <c r="J5" i="1"/>
  <c r="I8" i="13" l="1"/>
  <c r="J8" i="13"/>
  <c r="K8" i="13"/>
  <c r="L8" i="13"/>
  <c r="M8" i="13"/>
  <c r="N8" i="13"/>
  <c r="M6" i="13" l="1"/>
  <c r="N6" i="13"/>
  <c r="I7" i="13"/>
  <c r="N7" i="13"/>
  <c r="J9" i="13"/>
  <c r="K9" i="13"/>
  <c r="L9" i="13"/>
  <c r="M9" i="13"/>
  <c r="I11" i="13"/>
  <c r="K12" i="13"/>
  <c r="L12" i="13"/>
  <c r="L13" i="13"/>
  <c r="M13" i="13"/>
  <c r="N13" i="13"/>
  <c r="M14" i="13"/>
  <c r="N14" i="13"/>
  <c r="I15" i="13"/>
  <c r="J15" i="13"/>
  <c r="N15" i="13"/>
  <c r="K5" i="13"/>
  <c r="L5" i="13"/>
  <c r="M5" i="13"/>
  <c r="B15" i="13"/>
  <c r="K15" i="13" s="1"/>
  <c r="B14" i="13"/>
  <c r="I14" i="13" s="1"/>
  <c r="B13" i="13"/>
  <c r="K13" i="13" s="1"/>
  <c r="B12" i="13"/>
  <c r="M12" i="13" s="1"/>
  <c r="B11" i="13"/>
  <c r="N11" i="13" s="1"/>
  <c r="B10" i="13"/>
  <c r="L10" i="13" s="1"/>
  <c r="B9" i="13"/>
  <c r="N9" i="13" s="1"/>
  <c r="B8" i="13"/>
  <c r="B7" i="13"/>
  <c r="J7" i="13" s="1"/>
  <c r="B6" i="13"/>
  <c r="L6" i="13" s="1"/>
  <c r="B5" i="13"/>
  <c r="N5" i="13" s="1"/>
  <c r="M10" i="13" l="1"/>
  <c r="J5" i="13"/>
  <c r="I12" i="13"/>
  <c r="J13" i="13"/>
  <c r="M15" i="13"/>
  <c r="K14" i="13"/>
  <c r="I13" i="13"/>
  <c r="L11" i="13"/>
  <c r="J10" i="13"/>
  <c r="L7" i="13"/>
  <c r="J6" i="13"/>
  <c r="L14" i="13"/>
  <c r="M11" i="13"/>
  <c r="K10" i="13"/>
  <c r="I9" i="13"/>
  <c r="M7" i="13"/>
  <c r="K6" i="13"/>
  <c r="I5" i="13"/>
  <c r="L15" i="13"/>
  <c r="J14" i="13"/>
  <c r="N12" i="13"/>
  <c r="K11" i="13"/>
  <c r="I10" i="13"/>
  <c r="K7" i="13"/>
  <c r="I6" i="13"/>
  <c r="N10" i="13"/>
  <c r="J12" i="13"/>
  <c r="J11" i="13"/>
</calcChain>
</file>

<file path=xl/sharedStrings.xml><?xml version="1.0" encoding="utf-8"?>
<sst xmlns="http://schemas.openxmlformats.org/spreadsheetml/2006/main" count="26" uniqueCount="14">
  <si>
    <t>Recurrence</t>
  </si>
  <si>
    <t>Interval</t>
  </si>
  <si>
    <t>2 YR</t>
  </si>
  <si>
    <t>5 YR</t>
  </si>
  <si>
    <t>10 YR</t>
  </si>
  <si>
    <t>25 YR</t>
  </si>
  <si>
    <t>50 YR</t>
  </si>
  <si>
    <t>100 YR</t>
  </si>
  <si>
    <t>Sub-reach</t>
  </si>
  <si>
    <t>River Station (ft)</t>
  </si>
  <si>
    <t>Sub-Reach</t>
  </si>
  <si>
    <t>DCM 1 - Bulked Peak Flows (cfs)</t>
  </si>
  <si>
    <t>DCM 1 - Unbulked Peak Flows (cfs)</t>
  </si>
  <si>
    <t xml:space="preserve">Bulking Factors Calculated in 'LEE Calculations_DCM2.xlsm'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</si>
</sst>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AFCA/Calabacillas%20West%20Branch%20D&amp;SWQMP/HEC-RAS/HEC-RAS_Inputs_Outpu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Tables"/>
      <sheetName val="Hydro Input"/>
      <sheetName val="DCM1 HMS"/>
      <sheetName val="DCM1 RAS"/>
      <sheetName val="DCM1 Reach Avg Hyd"/>
      <sheetName val="DCM1 MUSLE"/>
      <sheetName val="DCM1 MPM-Woo"/>
      <sheetName val="DCM1 Yields"/>
      <sheetName val="DCM1 Bank Retreat"/>
      <sheetName val="DCM1 LEE"/>
      <sheetName val="DCM1 Bulking Factors"/>
    </sheetNames>
    <sheetDataSet>
      <sheetData sheetId="0" refreshError="1">
        <row r="4">
          <cell r="B4">
            <v>0</v>
          </cell>
          <cell r="D4">
            <v>47789.72</v>
          </cell>
        </row>
        <row r="5">
          <cell r="B5">
            <v>1</v>
          </cell>
          <cell r="D5">
            <v>35867.14</v>
          </cell>
        </row>
        <row r="6">
          <cell r="B6">
            <v>2</v>
          </cell>
          <cell r="D6">
            <v>29468.52</v>
          </cell>
        </row>
        <row r="7">
          <cell r="B7">
            <v>3</v>
          </cell>
          <cell r="D7">
            <v>23305.7</v>
          </cell>
        </row>
        <row r="8">
          <cell r="B8">
            <v>4</v>
          </cell>
          <cell r="D8">
            <v>19072.78</v>
          </cell>
        </row>
        <row r="9">
          <cell r="B9">
            <v>5</v>
          </cell>
          <cell r="D9">
            <v>15360.13</v>
          </cell>
        </row>
        <row r="10">
          <cell r="B10">
            <v>6</v>
          </cell>
          <cell r="D10">
            <v>11102.16</v>
          </cell>
        </row>
        <row r="11">
          <cell r="B11">
            <v>7</v>
          </cell>
          <cell r="D11">
            <v>6533.1689999999999</v>
          </cell>
        </row>
        <row r="12">
          <cell r="B12">
            <v>8</v>
          </cell>
          <cell r="D12">
            <v>3600.6640000000002</v>
          </cell>
        </row>
        <row r="13">
          <cell r="B13">
            <v>9</v>
          </cell>
          <cell r="D13">
            <v>1099.06</v>
          </cell>
        </row>
      </sheetData>
      <sheetData sheetId="1" refreshError="1">
        <row r="5">
          <cell r="A5">
            <v>47789.72</v>
          </cell>
        </row>
        <row r="6">
          <cell r="A6">
            <v>39837.879999999997</v>
          </cell>
        </row>
        <row r="7">
          <cell r="A7">
            <v>35867.14</v>
          </cell>
        </row>
        <row r="8">
          <cell r="A8">
            <v>29468.52</v>
          </cell>
        </row>
        <row r="9">
          <cell r="A9">
            <v>23305.7</v>
          </cell>
        </row>
        <row r="10">
          <cell r="A10">
            <v>15360.13</v>
          </cell>
        </row>
        <row r="11">
          <cell r="A11">
            <v>11102.16</v>
          </cell>
        </row>
        <row r="12">
          <cell r="A12">
            <v>6533.1689999999999</v>
          </cell>
        </row>
        <row r="13">
          <cell r="A13">
            <v>5047.1750000000002</v>
          </cell>
        </row>
        <row r="14">
          <cell r="A14">
            <v>3600.6640000000002</v>
          </cell>
        </row>
        <row r="15">
          <cell r="A15">
            <v>1099.06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0"/>
  <sheetViews>
    <sheetView tabSelected="1" workbookViewId="0">
      <selection activeCell="K5" sqref="K5:K10"/>
    </sheetView>
  </sheetViews>
  <sheetFormatPr defaultRowHeight="15" x14ac:dyDescent="0.25"/>
  <cols>
    <col min="1" max="1" width="11" customWidth="1"/>
  </cols>
  <sheetData>
    <row r="1" spans="1:11" x14ac:dyDescent="0.25">
      <c r="A1" t="s">
        <v>13</v>
      </c>
    </row>
    <row r="3" spans="1:11" x14ac:dyDescent="0.25">
      <c r="A3" s="2" t="s">
        <v>0</v>
      </c>
      <c r="B3" s="7" t="s">
        <v>8</v>
      </c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3" t="s">
        <v>1</v>
      </c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</row>
    <row r="5" spans="1:11" x14ac:dyDescent="0.25">
      <c r="A5" s="1" t="s">
        <v>2</v>
      </c>
      <c r="B5" s="5">
        <v>1.0181227220552986</v>
      </c>
      <c r="C5" s="5">
        <v>1.0316081754399944</v>
      </c>
      <c r="D5" s="5">
        <v>1.0244622550038689</v>
      </c>
      <c r="E5" s="5">
        <v>1.0387911186369116</v>
      </c>
      <c r="F5" s="5">
        <v>1.0324798763123617</v>
      </c>
      <c r="G5" s="5">
        <v>1.0424863469666201</v>
      </c>
      <c r="H5" s="5">
        <v>1.0358914046312961</v>
      </c>
      <c r="I5" s="5">
        <v>1.0597996221892825</v>
      </c>
      <c r="J5" s="5">
        <f t="shared" ref="J5:J10" si="0">(F5+I5)/F5</f>
        <v>2.026460318020431</v>
      </c>
      <c r="K5" s="5">
        <v>1.0706599056005472</v>
      </c>
    </row>
    <row r="6" spans="1:11" x14ac:dyDescent="0.25">
      <c r="A6" s="1" t="s">
        <v>3</v>
      </c>
      <c r="B6" s="5">
        <v>1.0239673967928906</v>
      </c>
      <c r="C6" s="5">
        <v>1.0398419289880048</v>
      </c>
      <c r="D6" s="5">
        <v>1.0315022854282823</v>
      </c>
      <c r="E6" s="5">
        <v>1.0505616129049522</v>
      </c>
      <c r="F6" s="5">
        <v>1.045449012959847</v>
      </c>
      <c r="G6" s="5">
        <v>1.0604388712900592</v>
      </c>
      <c r="H6" s="5">
        <v>1.050538497375926</v>
      </c>
      <c r="I6" s="5">
        <v>1.0803664356433336</v>
      </c>
      <c r="J6" s="5">
        <f t="shared" si="0"/>
        <v>2.0333994506194322</v>
      </c>
      <c r="K6" s="5">
        <v>1.0874497515016723</v>
      </c>
    </row>
    <row r="7" spans="1:11" x14ac:dyDescent="0.25">
      <c r="A7" s="1" t="s">
        <v>4</v>
      </c>
      <c r="B7" s="5">
        <v>1.0274243102571179</v>
      </c>
      <c r="C7" s="5">
        <v>1.0462121830847264</v>
      </c>
      <c r="D7" s="5">
        <v>1.0353259308284439</v>
      </c>
      <c r="E7" s="5">
        <v>1.0590239909656354</v>
      </c>
      <c r="F7" s="5">
        <v>1.0495224270084613</v>
      </c>
      <c r="G7" s="5">
        <v>1.0679676585807865</v>
      </c>
      <c r="H7" s="5">
        <v>1.0598366151221332</v>
      </c>
      <c r="I7" s="5">
        <v>1.0930974678452929</v>
      </c>
      <c r="J7" s="5">
        <f t="shared" si="0"/>
        <v>2.0415189230029482</v>
      </c>
      <c r="K7" s="5">
        <v>1.0975295084190575</v>
      </c>
    </row>
    <row r="8" spans="1:11" x14ac:dyDescent="0.25">
      <c r="A8" s="1" t="s">
        <v>5</v>
      </c>
      <c r="B8" s="5">
        <v>1.0300983196124429</v>
      </c>
      <c r="C8" s="5">
        <v>1.0547317039564093</v>
      </c>
      <c r="D8" s="5">
        <v>1.0390291339463047</v>
      </c>
      <c r="E8" s="5">
        <v>1.0675017911677902</v>
      </c>
      <c r="F8" s="5">
        <v>1.0542384150031721</v>
      </c>
      <c r="G8" s="5">
        <v>1.0768847597135733</v>
      </c>
      <c r="H8" s="5">
        <v>1.0724178591329028</v>
      </c>
      <c r="I8" s="5">
        <v>1.1054178515931969</v>
      </c>
      <c r="J8" s="5">
        <f t="shared" si="0"/>
        <v>2.0485463590224713</v>
      </c>
      <c r="K8" s="5">
        <v>1.1095565190579846</v>
      </c>
    </row>
    <row r="9" spans="1:11" x14ac:dyDescent="0.25">
      <c r="A9" s="1" t="s">
        <v>6</v>
      </c>
      <c r="B9" s="5">
        <v>1.0327228780812043</v>
      </c>
      <c r="C9" s="5">
        <v>1.0610566690616561</v>
      </c>
      <c r="D9" s="5">
        <v>1.0419691769444066</v>
      </c>
      <c r="E9" s="5">
        <v>1.0742572761113043</v>
      </c>
      <c r="F9" s="5">
        <v>1.0546316398548043</v>
      </c>
      <c r="G9" s="5">
        <v>1.0823547787670558</v>
      </c>
      <c r="H9" s="5">
        <v>1.0822395770033564</v>
      </c>
      <c r="I9" s="5">
        <v>1.1164792675371558</v>
      </c>
      <c r="J9" s="5">
        <f t="shared" si="0"/>
        <v>2.0586438196476511</v>
      </c>
      <c r="K9" s="5">
        <v>1.1201755579747965</v>
      </c>
    </row>
    <row r="10" spans="1:11" x14ac:dyDescent="0.25">
      <c r="A10" s="1" t="s">
        <v>7</v>
      </c>
      <c r="B10" s="5">
        <v>1.0361812888206192</v>
      </c>
      <c r="C10" s="5">
        <v>1.0674683730087071</v>
      </c>
      <c r="D10" s="5">
        <v>1.0461151542855347</v>
      </c>
      <c r="E10" s="5">
        <v>1.0816171091051079</v>
      </c>
      <c r="F10" s="5">
        <v>1.0548891466495518</v>
      </c>
      <c r="G10" s="5">
        <v>1.0901584002897071</v>
      </c>
      <c r="H10" s="5">
        <v>1.0894519577853716</v>
      </c>
      <c r="I10" s="5">
        <v>1.1287253907105699</v>
      </c>
      <c r="J10" s="5">
        <f t="shared" si="0"/>
        <v>2.0699943157966221</v>
      </c>
      <c r="K10" s="5">
        <v>1.1333670216651801</v>
      </c>
    </row>
  </sheetData>
  <mergeCells count="1">
    <mergeCell ref="B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3:T15"/>
  <sheetViews>
    <sheetView workbookViewId="0">
      <selection activeCell="I8" sqref="I8:N8"/>
    </sheetView>
  </sheetViews>
  <sheetFormatPr defaultRowHeight="15" x14ac:dyDescent="0.25"/>
  <sheetData>
    <row r="3" spans="1:20" ht="15" customHeight="1" x14ac:dyDescent="0.25">
      <c r="A3" s="8" t="s">
        <v>9</v>
      </c>
      <c r="B3" s="8" t="s">
        <v>10</v>
      </c>
      <c r="C3" s="7" t="s">
        <v>12</v>
      </c>
      <c r="D3" s="7"/>
      <c r="E3" s="7"/>
      <c r="F3" s="7"/>
      <c r="G3" s="7"/>
      <c r="H3" s="7"/>
      <c r="I3" s="7" t="s">
        <v>11</v>
      </c>
      <c r="J3" s="7"/>
      <c r="K3" s="7"/>
      <c r="L3" s="7"/>
      <c r="M3" s="7"/>
      <c r="N3" s="7"/>
    </row>
    <row r="4" spans="1:20" x14ac:dyDescent="0.25">
      <c r="A4" s="9"/>
      <c r="B4" s="9"/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2</v>
      </c>
      <c r="J4" s="4" t="s">
        <v>3</v>
      </c>
      <c r="K4" s="4" t="s">
        <v>4</v>
      </c>
      <c r="L4" s="4" t="s">
        <v>5</v>
      </c>
      <c r="M4" s="4" t="s">
        <v>6</v>
      </c>
      <c r="N4" s="4" t="s">
        <v>7</v>
      </c>
    </row>
    <row r="5" spans="1:20" x14ac:dyDescent="0.25">
      <c r="A5">
        <v>47789.72</v>
      </c>
      <c r="B5" s="1">
        <f>INDEX([1]LookupTables!B$4:B$13,MATCH('[1]Hydro Input'!A5,[1]LookupTables!D$4:D$13,-1))</f>
        <v>0</v>
      </c>
      <c r="C5" s="1">
        <v>116.9</v>
      </c>
      <c r="D5" s="1">
        <v>180.3</v>
      </c>
      <c r="E5" s="1">
        <v>228.1</v>
      </c>
      <c r="F5" s="1">
        <v>286.8</v>
      </c>
      <c r="G5" s="1">
        <v>331.3</v>
      </c>
      <c r="H5" s="1">
        <v>378.1</v>
      </c>
      <c r="I5" s="6">
        <f>C5*VLOOKUP(I$4,BFs!$A$5:$K$10,$B5+2,FALSE)</f>
        <v>119.01854620826441</v>
      </c>
      <c r="J5" s="6">
        <f>D5*VLOOKUP(J$4,BFs!$A$5:$K$10,$B5+2,FALSE)</f>
        <v>184.62132164175819</v>
      </c>
      <c r="K5" s="6">
        <f>E5*VLOOKUP(K$4,BFs!$A$5:$K$10,$B5+2,FALSE)</f>
        <v>234.35548516964857</v>
      </c>
      <c r="L5" s="6">
        <f>F5*VLOOKUP(L$4,BFs!$A$5:$K$10,$B5+2,FALSE)</f>
        <v>295.43219806484865</v>
      </c>
      <c r="M5" s="6">
        <f>G5*VLOOKUP(M$4,BFs!$A$5:$K$10,$B5+2,FALSE)</f>
        <v>342.14108950830303</v>
      </c>
      <c r="N5" s="6">
        <f>H5*VLOOKUP(N$4,BFs!$A$5:$K$10,$B5+2,FALSE)</f>
        <v>391.78014530307615</v>
      </c>
      <c r="O5" s="6"/>
      <c r="P5" s="6"/>
      <c r="Q5" s="6"/>
      <c r="R5" s="6"/>
      <c r="S5" s="6"/>
      <c r="T5" s="6"/>
    </row>
    <row r="6" spans="1:20" x14ac:dyDescent="0.25">
      <c r="A6">
        <v>39837.879999999997</v>
      </c>
      <c r="B6" s="1">
        <f>INDEX([1]LookupTables!B$4:B$13,MATCH('[1]Hydro Input'!A6,[1]LookupTables!D$4:D$13,-1))</f>
        <v>0</v>
      </c>
      <c r="C6" s="1">
        <v>758.5</v>
      </c>
      <c r="D6" s="1">
        <v>1174.9000000000001</v>
      </c>
      <c r="E6" s="1">
        <v>1525.2</v>
      </c>
      <c r="F6" s="1">
        <v>2007.1</v>
      </c>
      <c r="G6" s="1">
        <v>2401.3000000000002</v>
      </c>
      <c r="H6" s="1">
        <v>2840.1</v>
      </c>
      <c r="I6" s="6">
        <f>C6*VLOOKUP(I$4,BFs!$A$5:$K$10,$B6+2,FALSE)</f>
        <v>772.24608467894404</v>
      </c>
      <c r="J6" s="6">
        <f>D6*VLOOKUP(J$4,BFs!$A$5:$K$10,$B6+2,FALSE)</f>
        <v>1203.0592944919672</v>
      </c>
      <c r="K6" s="6">
        <f>E6*VLOOKUP(K$4,BFs!$A$5:$K$10,$B6+2,FALSE)</f>
        <v>1567.0275580041562</v>
      </c>
      <c r="L6" s="6">
        <f>F6*VLOOKUP(L$4,BFs!$A$5:$K$10,$B6+2,FALSE)</f>
        <v>2067.5103372941339</v>
      </c>
      <c r="M6" s="6">
        <f>G6*VLOOKUP(M$4,BFs!$A$5:$K$10,$B6+2,FALSE)</f>
        <v>2479.8774471363963</v>
      </c>
      <c r="N6" s="6">
        <f>H6*VLOOKUP(N$4,BFs!$A$5:$K$10,$B6+2,FALSE)</f>
        <v>2942.8584783794404</v>
      </c>
      <c r="O6" s="6"/>
      <c r="P6" s="6"/>
      <c r="Q6" s="6"/>
      <c r="R6" s="6"/>
      <c r="S6" s="6"/>
      <c r="T6" s="6"/>
    </row>
    <row r="7" spans="1:20" x14ac:dyDescent="0.25">
      <c r="A7">
        <v>35867.14</v>
      </c>
      <c r="B7" s="1">
        <f>INDEX([1]LookupTables!B$4:B$13,MATCH('[1]Hydro Input'!A7,[1]LookupTables!D$4:D$13,-1))</f>
        <v>1</v>
      </c>
      <c r="C7" s="1">
        <v>791.3</v>
      </c>
      <c r="D7" s="1">
        <v>1188.5999999999999</v>
      </c>
      <c r="E7" s="1">
        <v>1511.6</v>
      </c>
      <c r="F7" s="1">
        <v>1937.7</v>
      </c>
      <c r="G7" s="1">
        <v>2278.5</v>
      </c>
      <c r="H7" s="1">
        <v>2651.4</v>
      </c>
      <c r="I7" s="6">
        <f>C7*VLOOKUP(I$4,BFs!$A$5:$K$10,$B7+2,FALSE)</f>
        <v>816.31154922566748</v>
      </c>
      <c r="J7" s="6">
        <f>D7*VLOOKUP(J$4,BFs!$A$5:$K$10,$B7+2,FALSE)</f>
        <v>1235.9561167951424</v>
      </c>
      <c r="K7" s="6">
        <f>E7*VLOOKUP(K$4,BFs!$A$5:$K$10,$B7+2,FALSE)</f>
        <v>1581.4543359508723</v>
      </c>
      <c r="L7" s="6">
        <f>F7*VLOOKUP(L$4,BFs!$A$5:$K$10,$B7+2,FALSE)</f>
        <v>2043.7536227563342</v>
      </c>
      <c r="M7" s="6">
        <f>G7*VLOOKUP(M$4,BFs!$A$5:$K$10,$B7+2,FALSE)</f>
        <v>2417.6176204569833</v>
      </c>
      <c r="N7" s="6">
        <f>H7*VLOOKUP(N$4,BFs!$A$5:$K$10,$B7+2,FALSE)</f>
        <v>2830.2856441952863</v>
      </c>
      <c r="O7" s="6"/>
      <c r="P7" s="6"/>
      <c r="Q7" s="6"/>
      <c r="R7" s="6"/>
      <c r="S7" s="6"/>
      <c r="T7" s="6"/>
    </row>
    <row r="8" spans="1:20" x14ac:dyDescent="0.25">
      <c r="A8">
        <v>29468.52</v>
      </c>
      <c r="B8" s="1">
        <f>INDEX([1]LookupTables!B$4:B$13,MATCH('[1]Hydro Input'!A8,[1]LookupTables!D$4:D$13,-1))</f>
        <v>2</v>
      </c>
      <c r="C8" s="1">
        <v>300.89999999999998</v>
      </c>
      <c r="D8" s="1">
        <v>472.9</v>
      </c>
      <c r="E8" s="1">
        <v>576.29999999999995</v>
      </c>
      <c r="F8" s="1">
        <v>687.1</v>
      </c>
      <c r="G8" s="1">
        <v>763.7</v>
      </c>
      <c r="H8" s="1">
        <v>835.6</v>
      </c>
      <c r="I8" s="6">
        <f>C8*VLOOKUP(I$4,BFs!$A$5:$K$10,$B8+2,FALSE)</f>
        <v>308.26069253066413</v>
      </c>
      <c r="J8" s="6">
        <f>D8*VLOOKUP(J$4,BFs!$A$5:$K$10,$B8+2,FALSE)</f>
        <v>487.79743077903464</v>
      </c>
      <c r="K8" s="6">
        <f>E8*VLOOKUP(K$4,BFs!$A$5:$K$10,$B8+2,FALSE)</f>
        <v>596.6583339364322</v>
      </c>
      <c r="L8" s="6">
        <f>F8*VLOOKUP(L$4,BFs!$A$5:$K$10,$B8+2,FALSE)</f>
        <v>713.91691793450593</v>
      </c>
      <c r="M8" s="6">
        <f>G8*VLOOKUP(M$4,BFs!$A$5:$K$10,$B8+2,FALSE)</f>
        <v>795.75186043244332</v>
      </c>
      <c r="N8" s="6">
        <f>H8*VLOOKUP(N$4,BFs!$A$5:$K$10,$B8+2,FALSE)</f>
        <v>874.13382292099277</v>
      </c>
      <c r="O8" s="6"/>
      <c r="P8" s="6"/>
      <c r="Q8" s="6"/>
      <c r="R8" s="6"/>
      <c r="S8" s="6"/>
      <c r="T8" s="6"/>
    </row>
    <row r="9" spans="1:20" x14ac:dyDescent="0.25">
      <c r="A9">
        <v>23305.7</v>
      </c>
      <c r="B9" s="1">
        <f>INDEX([1]LookupTables!B$4:B$13,MATCH('[1]Hydro Input'!A9,[1]LookupTables!D$4:D$13,-1))</f>
        <v>3</v>
      </c>
      <c r="C9" s="1">
        <v>310.89999999999998</v>
      </c>
      <c r="D9" s="1">
        <v>487.8</v>
      </c>
      <c r="E9" s="1">
        <v>594.1</v>
      </c>
      <c r="F9" s="1">
        <v>708.3</v>
      </c>
      <c r="G9" s="1">
        <v>788.9</v>
      </c>
      <c r="H9" s="1">
        <v>864.9</v>
      </c>
      <c r="I9" s="6">
        <f>C9*VLOOKUP(I$4,BFs!$A$5:$K$10,$B9+2,FALSE)</f>
        <v>322.96015878421582</v>
      </c>
      <c r="J9" s="6">
        <f>D9*VLOOKUP(J$4,BFs!$A$5:$K$10,$B9+2,FALSE)</f>
        <v>512.46395477503575</v>
      </c>
      <c r="K9" s="6">
        <f>E9*VLOOKUP(K$4,BFs!$A$5:$K$10,$B9+2,FALSE)</f>
        <v>629.16615303268395</v>
      </c>
      <c r="L9" s="6">
        <f>F9*VLOOKUP(L$4,BFs!$A$5:$K$10,$B9+2,FALSE)</f>
        <v>756.11151868414572</v>
      </c>
      <c r="M9" s="6">
        <f>G9*VLOOKUP(M$4,BFs!$A$5:$K$10,$B9+2,FALSE)</f>
        <v>847.48156512420792</v>
      </c>
      <c r="N9" s="6">
        <f>H9*VLOOKUP(N$4,BFs!$A$5:$K$10,$B9+2,FALSE)</f>
        <v>935.49063766500774</v>
      </c>
      <c r="O9" s="6"/>
      <c r="P9" s="6"/>
      <c r="Q9" s="6"/>
      <c r="R9" s="6"/>
      <c r="S9" s="6"/>
      <c r="T9" s="6"/>
    </row>
    <row r="10" spans="1:20" x14ac:dyDescent="0.25">
      <c r="A10">
        <v>15360.13</v>
      </c>
      <c r="B10" s="1">
        <f>INDEX([1]LookupTables!B$4:B$13,MATCH('[1]Hydro Input'!A10,[1]LookupTables!D$4:D$13,-1))</f>
        <v>5</v>
      </c>
      <c r="C10" s="1">
        <v>1072.9000000000001</v>
      </c>
      <c r="D10" s="1">
        <v>1721</v>
      </c>
      <c r="E10" s="1">
        <v>2241.1</v>
      </c>
      <c r="F10" s="1">
        <v>2921.5</v>
      </c>
      <c r="G10" s="1">
        <v>3459.5</v>
      </c>
      <c r="H10" s="1">
        <v>4045.5</v>
      </c>
      <c r="I10" s="6">
        <f>C10*VLOOKUP(I$4,BFs!$A$5:$K$10,$B10+2,FALSE)</f>
        <v>1118.4836016604868</v>
      </c>
      <c r="J10" s="6">
        <f>D10*VLOOKUP(J$4,BFs!$A$5:$K$10,$B10+2,FALSE)</f>
        <v>1825.0152974901919</v>
      </c>
      <c r="K10" s="6">
        <f>E10*VLOOKUP(K$4,BFs!$A$5:$K$10,$B10+2,FALSE)</f>
        <v>2393.4223196454004</v>
      </c>
      <c r="L10" s="6">
        <f>F10*VLOOKUP(L$4,BFs!$A$5:$K$10,$B10+2,FALSE)</f>
        <v>3146.1188255032043</v>
      </c>
      <c r="M10" s="6">
        <f>G10*VLOOKUP(M$4,BFs!$A$5:$K$10,$B10+2,FALSE)</f>
        <v>3744.4063571446295</v>
      </c>
      <c r="N10" s="6">
        <f>H10*VLOOKUP(N$4,BFs!$A$5:$K$10,$B10+2,FALSE)</f>
        <v>4410.2358083720101</v>
      </c>
      <c r="O10" s="6"/>
      <c r="P10" s="6"/>
      <c r="Q10" s="6"/>
      <c r="R10" s="6"/>
      <c r="S10" s="6"/>
      <c r="T10" s="6"/>
    </row>
    <row r="11" spans="1:20" x14ac:dyDescent="0.25">
      <c r="A11">
        <v>11102.16</v>
      </c>
      <c r="B11" s="1">
        <f>INDEX([1]LookupTables!B$4:B$13,MATCH('[1]Hydro Input'!A11,[1]LookupTables!D$4:D$13,-1))</f>
        <v>6</v>
      </c>
      <c r="C11" s="1">
        <v>1137.7</v>
      </c>
      <c r="D11" s="1">
        <v>1819.9</v>
      </c>
      <c r="E11" s="1">
        <v>2366.1</v>
      </c>
      <c r="F11" s="1">
        <v>3078</v>
      </c>
      <c r="G11" s="1">
        <v>3639.9</v>
      </c>
      <c r="H11" s="1">
        <v>4248.3999999999996</v>
      </c>
      <c r="I11" s="6">
        <f>C11*VLOOKUP(I$4,BFs!$A$5:$K$10,$B11+2,FALSE)</f>
        <v>1178.5336510490256</v>
      </c>
      <c r="J11" s="6">
        <f>D11*VLOOKUP(J$4,BFs!$A$5:$K$10,$B11+2,FALSE)</f>
        <v>1911.8750113744477</v>
      </c>
      <c r="K11" s="6">
        <f>E11*VLOOKUP(K$4,BFs!$A$5:$K$10,$B11+2,FALSE)</f>
        <v>2507.6794150404794</v>
      </c>
      <c r="L11" s="6">
        <f>F11*VLOOKUP(L$4,BFs!$A$5:$K$10,$B11+2,FALSE)</f>
        <v>3300.9021704110746</v>
      </c>
      <c r="M11" s="6">
        <f>G11*VLOOKUP(M$4,BFs!$A$5:$K$10,$B11+2,FALSE)</f>
        <v>3939.2438363345168</v>
      </c>
      <c r="N11" s="6">
        <f>H11*VLOOKUP(N$4,BFs!$A$5:$K$10,$B11+2,FALSE)</f>
        <v>4628.4276974553723</v>
      </c>
      <c r="O11" s="6"/>
      <c r="P11" s="6"/>
      <c r="Q11" s="6"/>
      <c r="R11" s="6"/>
      <c r="S11" s="6"/>
      <c r="T11" s="6"/>
    </row>
    <row r="12" spans="1:20" x14ac:dyDescent="0.25">
      <c r="A12">
        <v>6533.1689999999999</v>
      </c>
      <c r="B12" s="1">
        <f>INDEX([1]LookupTables!B$4:B$13,MATCH('[1]Hydro Input'!A12,[1]LookupTables!D$4:D$13,-1))</f>
        <v>7</v>
      </c>
      <c r="C12" s="1">
        <v>1313.9</v>
      </c>
      <c r="D12" s="1">
        <v>2106</v>
      </c>
      <c r="E12" s="1">
        <v>2729.9</v>
      </c>
      <c r="F12" s="1">
        <v>3544</v>
      </c>
      <c r="G12" s="1">
        <v>4183.6000000000004</v>
      </c>
      <c r="H12" s="1">
        <v>4875.3999999999996</v>
      </c>
      <c r="I12" s="6">
        <f>C12*VLOOKUP(I$4,BFs!$A$5:$K$10,$B12+2,FALSE)</f>
        <v>1392.4707235944984</v>
      </c>
      <c r="J12" s="6">
        <f>D12*VLOOKUP(J$4,BFs!$A$5:$K$10,$B12+2,FALSE)</f>
        <v>2275.2517134648606</v>
      </c>
      <c r="K12" s="6">
        <f>E12*VLOOKUP(K$4,BFs!$A$5:$K$10,$B12+2,FALSE)</f>
        <v>2984.0467774708654</v>
      </c>
      <c r="L12" s="6">
        <f>F12*VLOOKUP(L$4,BFs!$A$5:$K$10,$B12+2,FALSE)</f>
        <v>3917.6008660462899</v>
      </c>
      <c r="M12" s="6">
        <f>G12*VLOOKUP(M$4,BFs!$A$5:$K$10,$B12+2,FALSE)</f>
        <v>4670.9026636684448</v>
      </c>
      <c r="N12" s="6">
        <f>H12*VLOOKUP(N$4,BFs!$A$5:$K$10,$B12+2,FALSE)</f>
        <v>5502.9877698703121</v>
      </c>
      <c r="O12" s="6"/>
      <c r="P12" s="6"/>
      <c r="Q12" s="6"/>
      <c r="R12" s="6"/>
      <c r="S12" s="6"/>
      <c r="T12" s="6"/>
    </row>
    <row r="13" spans="1:20" x14ac:dyDescent="0.25">
      <c r="A13">
        <v>5047.1750000000002</v>
      </c>
      <c r="B13" s="1">
        <f>INDEX([1]LookupTables!B$4:B$13,MATCH('[1]Hydro Input'!A13,[1]LookupTables!D$4:D$13,-1))</f>
        <v>7</v>
      </c>
      <c r="C13" s="1">
        <v>1392.4</v>
      </c>
      <c r="D13" s="1">
        <v>2230.5</v>
      </c>
      <c r="E13" s="1">
        <v>2892</v>
      </c>
      <c r="F13" s="1">
        <v>3743.1</v>
      </c>
      <c r="G13" s="1">
        <v>4414.2</v>
      </c>
      <c r="H13" s="1">
        <v>5143.2</v>
      </c>
      <c r="I13" s="6">
        <f>C13*VLOOKUP(I$4,BFs!$A$5:$K$10,$B13+2,FALSE)</f>
        <v>1475.664993936357</v>
      </c>
      <c r="J13" s="6">
        <f>D13*VLOOKUP(J$4,BFs!$A$5:$K$10,$B13+2,FALSE)</f>
        <v>2409.7573347024554</v>
      </c>
      <c r="K13" s="6">
        <f>E13*VLOOKUP(K$4,BFs!$A$5:$K$10,$B13+2,FALSE)</f>
        <v>3161.237877008587</v>
      </c>
      <c r="L13" s="6">
        <f>F13*VLOOKUP(L$4,BFs!$A$5:$K$10,$B13+2,FALSE)</f>
        <v>4137.6895602984951</v>
      </c>
      <c r="M13" s="6">
        <f>G13*VLOOKUP(M$4,BFs!$A$5:$K$10,$B13+2,FALSE)</f>
        <v>4928.3627827625123</v>
      </c>
      <c r="N13" s="6">
        <f>H13*VLOOKUP(N$4,BFs!$A$5:$K$10,$B13+2,FALSE)</f>
        <v>5805.2604295026031</v>
      </c>
      <c r="O13" s="6"/>
      <c r="P13" s="6"/>
      <c r="Q13" s="6"/>
      <c r="R13" s="6"/>
      <c r="S13" s="6"/>
      <c r="T13" s="6"/>
    </row>
    <row r="14" spans="1:20" x14ac:dyDescent="0.25">
      <c r="A14">
        <v>3600.6640000000002</v>
      </c>
      <c r="B14" s="1">
        <f>INDEX([1]LookupTables!B$4:B$13,MATCH('[1]Hydro Input'!A14,[1]LookupTables!D$4:D$13,-1))</f>
        <v>8</v>
      </c>
      <c r="C14" s="1">
        <v>1410.1</v>
      </c>
      <c r="D14" s="1">
        <v>2260.5</v>
      </c>
      <c r="E14" s="1">
        <v>2930.9</v>
      </c>
      <c r="F14" s="1">
        <v>3792.4</v>
      </c>
      <c r="G14" s="1">
        <v>4473.3</v>
      </c>
      <c r="H14" s="1">
        <v>5213.3</v>
      </c>
      <c r="I14" s="6">
        <f>C14*VLOOKUP(I$4,BFs!$A$5:$K$10,$B14+2,FALSE)</f>
        <v>2857.5116944406095</v>
      </c>
      <c r="J14" s="6">
        <f>D14*VLOOKUP(J$4,BFs!$A$5:$K$10,$B14+2,FALSE)</f>
        <v>4596.4994581252267</v>
      </c>
      <c r="K14" s="6">
        <f>E14*VLOOKUP(K$4,BFs!$A$5:$K$10,$B14+2,FALSE)</f>
        <v>5983.4878114293415</v>
      </c>
      <c r="L14" s="6">
        <f>F14*VLOOKUP(L$4,BFs!$A$5:$K$10,$B14+2,FALSE)</f>
        <v>7768.90721195682</v>
      </c>
      <c r="M14" s="6">
        <f>G14*VLOOKUP(M$4,BFs!$A$5:$K$10,$B14+2,FALSE)</f>
        <v>9208.9313984298387</v>
      </c>
      <c r="N14" s="6">
        <f>H14*VLOOKUP(N$4,BFs!$A$5:$K$10,$B14+2,FALSE)</f>
        <v>10791.50136654253</v>
      </c>
      <c r="O14" s="6"/>
      <c r="P14" s="6"/>
      <c r="Q14" s="6"/>
      <c r="R14" s="6"/>
      <c r="S14" s="6"/>
      <c r="T14" s="6"/>
    </row>
    <row r="15" spans="1:20" x14ac:dyDescent="0.25">
      <c r="A15">
        <v>1099.06</v>
      </c>
      <c r="B15" s="1">
        <f>INDEX([1]LookupTables!B$4:B$13,MATCH('[1]Hydro Input'!A15,[1]LookupTables!D$4:D$13,-1))</f>
        <v>9</v>
      </c>
      <c r="C15" s="1">
        <v>1471.2</v>
      </c>
      <c r="D15" s="1">
        <v>2330.6</v>
      </c>
      <c r="E15" s="1">
        <v>3007</v>
      </c>
      <c r="F15" s="1">
        <v>3876.1</v>
      </c>
      <c r="G15" s="1">
        <v>4562.6000000000004</v>
      </c>
      <c r="H15" s="1">
        <v>5305.6</v>
      </c>
      <c r="I15" s="6">
        <f>C15*VLOOKUP(I$4,BFs!$A$5:$K$10,$B15+2,FALSE)</f>
        <v>1575.1548531195251</v>
      </c>
      <c r="J15" s="6">
        <f>D15*VLOOKUP(J$4,BFs!$A$5:$K$10,$B15+2,FALSE)</f>
        <v>2534.4103908497973</v>
      </c>
      <c r="K15" s="6">
        <f>E15*VLOOKUP(K$4,BFs!$A$5:$K$10,$B15+2,FALSE)</f>
        <v>3300.2712318161057</v>
      </c>
      <c r="L15" s="6">
        <f>F15*VLOOKUP(L$4,BFs!$A$5:$K$10,$B15+2,FALSE)</f>
        <v>4300.7520235206539</v>
      </c>
      <c r="M15" s="6">
        <f>G15*VLOOKUP(M$4,BFs!$A$5:$K$10,$B15+2,FALSE)</f>
        <v>5110.9130008158072</v>
      </c>
      <c r="N15" s="6">
        <f>H15*VLOOKUP(N$4,BFs!$A$5:$K$10,$B15+2,FALSE)</f>
        <v>6013.1920701467798</v>
      </c>
      <c r="O15" s="6"/>
      <c r="P15" s="6"/>
      <c r="Q15" s="6"/>
      <c r="R15" s="6"/>
      <c r="S15" s="6"/>
      <c r="T15" s="6"/>
    </row>
  </sheetData>
  <mergeCells count="4">
    <mergeCell ref="A3:A4"/>
    <mergeCell ref="B3:B4"/>
    <mergeCell ref="C3:H3"/>
    <mergeCell ref="I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BFs</vt:lpstr>
      <vt:lpstr>Summary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Shour, Kyle</dc:creator>
  <cp:lastModifiedBy>Shour, Kyle</cp:lastModifiedBy>
  <dcterms:created xsi:type="dcterms:W3CDTF">2015-08-24T22:49:56Z</dcterms:created>
  <dcterms:modified xsi:type="dcterms:W3CDTF">2016-03-17T23:11:03Z</dcterms:modified>
</cp:coreProperties>
</file>