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0" windowWidth="28755" windowHeight="12525"/>
  </bookViews>
  <sheets>
    <sheet name="Tijeras Subbasins" sheetId="5" r:id="rId1"/>
    <sheet name="Chris Original" sheetId="1" r:id="rId2"/>
    <sheet name="Sheet3" sheetId="4" r:id="rId3"/>
  </sheets>
  <definedNames>
    <definedName name="_xlnm.Print_Titles" localSheetId="1">'Chris Original'!$A:$B,'Chris Original'!$1:$3</definedName>
    <definedName name="_xlnm.Print_Titles" localSheetId="0">'Tijeras Subbasins'!$A:$B,'Tijeras Subbasins'!$1:$3</definedName>
  </definedNames>
  <calcPr calcId="145621"/>
</workbook>
</file>

<file path=xl/calcChain.xml><?xml version="1.0" encoding="utf-8"?>
<calcChain xmlns="http://schemas.openxmlformats.org/spreadsheetml/2006/main">
  <c r="C41" i="5" l="1"/>
  <c r="C49" i="5" s="1"/>
  <c r="C9" i="5"/>
  <c r="E56" i="5" l="1"/>
  <c r="D56" i="5"/>
  <c r="C56" i="5"/>
  <c r="E49" i="5"/>
  <c r="E44" i="5"/>
  <c r="D42" i="5"/>
  <c r="C42" i="5"/>
  <c r="D41" i="5"/>
  <c r="E36" i="5"/>
  <c r="D36" i="5"/>
  <c r="C36" i="5"/>
  <c r="E35" i="5"/>
  <c r="E37" i="5" s="1"/>
  <c r="D35" i="5"/>
  <c r="D37" i="5" s="1"/>
  <c r="C35" i="5"/>
  <c r="C37" i="5" s="1"/>
  <c r="E21" i="5"/>
  <c r="E23" i="5" s="1"/>
  <c r="E24" i="5" s="1"/>
  <c r="E25" i="5" s="1"/>
  <c r="D21" i="5"/>
  <c r="D23" i="5" s="1"/>
  <c r="D24" i="5" s="1"/>
  <c r="D25" i="5" s="1"/>
  <c r="C21" i="5"/>
  <c r="C23" i="5" s="1"/>
  <c r="C24" i="5" s="1"/>
  <c r="C25" i="5" s="1"/>
  <c r="E14" i="5"/>
  <c r="D14" i="5"/>
  <c r="E13" i="5"/>
  <c r="D13" i="5"/>
  <c r="C13" i="5"/>
  <c r="E9" i="5"/>
  <c r="D9" i="5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3" i="4"/>
  <c r="C44" i="5" l="1"/>
  <c r="C54" i="5" s="1"/>
  <c r="E15" i="5"/>
  <c r="E50" i="5" s="1"/>
  <c r="E51" i="5" s="1"/>
  <c r="C15" i="5"/>
  <c r="D15" i="5"/>
  <c r="D39" i="5"/>
  <c r="D38" i="5"/>
  <c r="E54" i="5"/>
  <c r="D49" i="5"/>
  <c r="E39" i="5"/>
  <c r="E38" i="5"/>
  <c r="E46" i="5" s="1"/>
  <c r="C38" i="5"/>
  <c r="C39" i="5"/>
  <c r="D44" i="5"/>
  <c r="D54" i="5" s="1"/>
  <c r="L56" i="1"/>
  <c r="L42" i="1"/>
  <c r="L41" i="1"/>
  <c r="L49" i="1" s="1"/>
  <c r="L36" i="1"/>
  <c r="L35" i="1"/>
  <c r="L37" i="1" s="1"/>
  <c r="L21" i="1"/>
  <c r="L23" i="1" s="1"/>
  <c r="L24" i="1" s="1"/>
  <c r="L25" i="1" s="1"/>
  <c r="L14" i="1"/>
  <c r="L13" i="1"/>
  <c r="L9" i="1"/>
  <c r="AX56" i="1"/>
  <c r="AX41" i="1"/>
  <c r="AX49" i="1" s="1"/>
  <c r="AX36" i="1"/>
  <c r="AX35" i="1"/>
  <c r="AX37" i="1" s="1"/>
  <c r="AX21" i="1"/>
  <c r="AX23" i="1" s="1"/>
  <c r="AX24" i="1" s="1"/>
  <c r="AX25" i="1" s="1"/>
  <c r="AX14" i="1"/>
  <c r="AX13" i="1"/>
  <c r="AX9" i="1"/>
  <c r="AG42" i="1"/>
  <c r="AE42" i="1"/>
  <c r="AG56" i="1"/>
  <c r="AG41" i="1"/>
  <c r="AG49" i="1" s="1"/>
  <c r="AG36" i="1"/>
  <c r="AG35" i="1"/>
  <c r="AG37" i="1" s="1"/>
  <c r="AG21" i="1"/>
  <c r="AG23" i="1" s="1"/>
  <c r="AG24" i="1" s="1"/>
  <c r="AG25" i="1" s="1"/>
  <c r="AG14" i="1"/>
  <c r="AG13" i="1"/>
  <c r="AG9" i="1"/>
  <c r="AF56" i="1"/>
  <c r="AE56" i="1"/>
  <c r="AD56" i="1"/>
  <c r="AF49" i="1"/>
  <c r="AD42" i="1"/>
  <c r="AD44" i="1" s="1"/>
  <c r="AF41" i="1"/>
  <c r="AF44" i="1" s="1"/>
  <c r="AE41" i="1"/>
  <c r="AE49" i="1" s="1"/>
  <c r="AD41" i="1"/>
  <c r="AD49" i="1" s="1"/>
  <c r="AF36" i="1"/>
  <c r="AE36" i="1"/>
  <c r="AD36" i="1"/>
  <c r="AF35" i="1"/>
  <c r="AF37" i="1" s="1"/>
  <c r="AE35" i="1"/>
  <c r="AE37" i="1" s="1"/>
  <c r="AD35" i="1"/>
  <c r="AD37" i="1" s="1"/>
  <c r="AF21" i="1"/>
  <c r="AF23" i="1" s="1"/>
  <c r="AF24" i="1" s="1"/>
  <c r="AF25" i="1" s="1"/>
  <c r="AE21" i="1"/>
  <c r="AE23" i="1" s="1"/>
  <c r="AE24" i="1" s="1"/>
  <c r="AE25" i="1" s="1"/>
  <c r="AD21" i="1"/>
  <c r="AD23" i="1" s="1"/>
  <c r="AD24" i="1" s="1"/>
  <c r="AD25" i="1" s="1"/>
  <c r="AF14" i="1"/>
  <c r="AE14" i="1"/>
  <c r="AD14" i="1"/>
  <c r="AF13" i="1"/>
  <c r="AE13" i="1"/>
  <c r="AD13" i="1"/>
  <c r="AF9" i="1"/>
  <c r="AE9" i="1"/>
  <c r="AD9" i="1"/>
  <c r="AZ42" i="1"/>
  <c r="AZ41" i="1"/>
  <c r="AZ49" i="1" s="1"/>
  <c r="AW21" i="1"/>
  <c r="AW23" i="1" s="1"/>
  <c r="AW24" i="1" s="1"/>
  <c r="AW25" i="1" s="1"/>
  <c r="BA56" i="1"/>
  <c r="AZ56" i="1"/>
  <c r="AY56" i="1"/>
  <c r="AW56" i="1"/>
  <c r="AV56" i="1"/>
  <c r="AU56" i="1"/>
  <c r="BA42" i="1"/>
  <c r="AY42" i="1"/>
  <c r="AV42" i="1"/>
  <c r="AU42" i="1"/>
  <c r="BA41" i="1"/>
  <c r="BA49" i="1" s="1"/>
  <c r="AY41" i="1"/>
  <c r="AW41" i="1"/>
  <c r="AW44" i="1" s="1"/>
  <c r="AV41" i="1"/>
  <c r="AV49" i="1" s="1"/>
  <c r="AU41" i="1"/>
  <c r="AU49" i="1" s="1"/>
  <c r="BA36" i="1"/>
  <c r="AZ36" i="1"/>
  <c r="AY36" i="1"/>
  <c r="AW36" i="1"/>
  <c r="AV36" i="1"/>
  <c r="AU36" i="1"/>
  <c r="BA35" i="1"/>
  <c r="BA37" i="1" s="1"/>
  <c r="AZ35" i="1"/>
  <c r="AZ37" i="1" s="1"/>
  <c r="AY35" i="1"/>
  <c r="AY37" i="1" s="1"/>
  <c r="AW35" i="1"/>
  <c r="AW37" i="1" s="1"/>
  <c r="AV35" i="1"/>
  <c r="AV37" i="1" s="1"/>
  <c r="AU35" i="1"/>
  <c r="AU37" i="1" s="1"/>
  <c r="BA21" i="1"/>
  <c r="BA23" i="1" s="1"/>
  <c r="AZ21" i="1"/>
  <c r="AZ23" i="1" s="1"/>
  <c r="AY21" i="1"/>
  <c r="AY23" i="1" s="1"/>
  <c r="AY24" i="1" s="1"/>
  <c r="AY25" i="1" s="1"/>
  <c r="AV21" i="1"/>
  <c r="AV23" i="1" s="1"/>
  <c r="AV24" i="1" s="1"/>
  <c r="AV25" i="1" s="1"/>
  <c r="AU21" i="1"/>
  <c r="AU23" i="1" s="1"/>
  <c r="AU24" i="1" s="1"/>
  <c r="AU25" i="1" s="1"/>
  <c r="BA14" i="1"/>
  <c r="AZ14" i="1"/>
  <c r="AY14" i="1"/>
  <c r="AW14" i="1"/>
  <c r="AV14" i="1"/>
  <c r="AU14" i="1"/>
  <c r="BA13" i="1"/>
  <c r="AZ13" i="1"/>
  <c r="AY13" i="1"/>
  <c r="AW13" i="1"/>
  <c r="AV13" i="1"/>
  <c r="AU13" i="1"/>
  <c r="BA9" i="1"/>
  <c r="AZ9" i="1"/>
  <c r="AY9" i="1"/>
  <c r="AW9" i="1"/>
  <c r="AV9" i="1"/>
  <c r="AU9" i="1"/>
  <c r="AK49" i="1"/>
  <c r="Y41" i="1"/>
  <c r="Y49" i="1" s="1"/>
  <c r="X41" i="1"/>
  <c r="X49" i="1" s="1"/>
  <c r="W21" i="1"/>
  <c r="W23" i="1" s="1"/>
  <c r="W24" i="1" s="1"/>
  <c r="W25" i="1" s="1"/>
  <c r="AT56" i="1"/>
  <c r="AS56" i="1"/>
  <c r="AR56" i="1"/>
  <c r="AQ56" i="1"/>
  <c r="AP56" i="1"/>
  <c r="AO56" i="1"/>
  <c r="AN56" i="1"/>
  <c r="AM56" i="1"/>
  <c r="AL56" i="1"/>
  <c r="AK56" i="1"/>
  <c r="AJ56" i="1"/>
  <c r="AI56" i="1"/>
  <c r="AH56" i="1"/>
  <c r="AC56" i="1"/>
  <c r="AB56" i="1"/>
  <c r="AA56" i="1"/>
  <c r="Z56" i="1"/>
  <c r="Y56" i="1"/>
  <c r="X56" i="1"/>
  <c r="W56" i="1"/>
  <c r="V56" i="1"/>
  <c r="U56" i="1"/>
  <c r="AR49" i="1"/>
  <c r="AT42" i="1"/>
  <c r="AQ42" i="1"/>
  <c r="AO42" i="1"/>
  <c r="AN42" i="1"/>
  <c r="AM42" i="1"/>
  <c r="AL42" i="1"/>
  <c r="AK44" i="1"/>
  <c r="AJ42" i="1"/>
  <c r="AI42" i="1"/>
  <c r="AH42" i="1"/>
  <c r="AA42" i="1"/>
  <c r="Z42" i="1"/>
  <c r="Y42" i="1"/>
  <c r="X42" i="1"/>
  <c r="V42" i="1"/>
  <c r="U42" i="1"/>
  <c r="AT41" i="1"/>
  <c r="AT44" i="1" s="1"/>
  <c r="AS41" i="1"/>
  <c r="AS49" i="1" s="1"/>
  <c r="AR41" i="1"/>
  <c r="AR44" i="1" s="1"/>
  <c r="AQ41" i="1"/>
  <c r="AQ49" i="1" s="1"/>
  <c r="AP41" i="1"/>
  <c r="AP49" i="1" s="1"/>
  <c r="AO41" i="1"/>
  <c r="AO49" i="1" s="1"/>
  <c r="AN41" i="1"/>
  <c r="AN49" i="1" s="1"/>
  <c r="AM41" i="1"/>
  <c r="AM49" i="1" s="1"/>
  <c r="AL41" i="1"/>
  <c r="AJ41" i="1"/>
  <c r="AJ49" i="1" s="1"/>
  <c r="AI41" i="1"/>
  <c r="AI49" i="1" s="1"/>
  <c r="AH41" i="1"/>
  <c r="AH49" i="1" s="1"/>
  <c r="AC41" i="1"/>
  <c r="AC49" i="1" s="1"/>
  <c r="AB41" i="1"/>
  <c r="AB49" i="1" s="1"/>
  <c r="AA41" i="1"/>
  <c r="AA49" i="1" s="1"/>
  <c r="Z41" i="1"/>
  <c r="W49" i="1"/>
  <c r="V41" i="1"/>
  <c r="V49" i="1" s="1"/>
  <c r="U41" i="1"/>
  <c r="U49" i="1" s="1"/>
  <c r="AT36" i="1"/>
  <c r="AS36" i="1"/>
  <c r="AR36" i="1"/>
  <c r="AQ36" i="1"/>
  <c r="AP36" i="1"/>
  <c r="AO36" i="1"/>
  <c r="AN36" i="1"/>
  <c r="AM36" i="1"/>
  <c r="AL36" i="1"/>
  <c r="AK36" i="1"/>
  <c r="AJ36" i="1"/>
  <c r="AI36" i="1"/>
  <c r="AH36" i="1"/>
  <c r="AC36" i="1"/>
  <c r="AB36" i="1"/>
  <c r="AA36" i="1"/>
  <c r="Z36" i="1"/>
  <c r="Y36" i="1"/>
  <c r="X36" i="1"/>
  <c r="W36" i="1"/>
  <c r="V36" i="1"/>
  <c r="U36" i="1"/>
  <c r="AT35" i="1"/>
  <c r="AT37" i="1" s="1"/>
  <c r="AS35" i="1"/>
  <c r="AS37" i="1" s="1"/>
  <c r="AR35" i="1"/>
  <c r="AR37" i="1" s="1"/>
  <c r="AR38" i="1" s="1"/>
  <c r="AQ35" i="1"/>
  <c r="AQ37" i="1" s="1"/>
  <c r="AQ39" i="1" s="1"/>
  <c r="AP35" i="1"/>
  <c r="AP37" i="1" s="1"/>
  <c r="AO35" i="1"/>
  <c r="AO37" i="1" s="1"/>
  <c r="AN35" i="1"/>
  <c r="AN37" i="1" s="1"/>
  <c r="AM35" i="1"/>
  <c r="AM37" i="1" s="1"/>
  <c r="AM39" i="1" s="1"/>
  <c r="AL35" i="1"/>
  <c r="AL37" i="1" s="1"/>
  <c r="AL39" i="1" s="1"/>
  <c r="AK35" i="1"/>
  <c r="AK37" i="1" s="1"/>
  <c r="AJ35" i="1"/>
  <c r="AJ37" i="1" s="1"/>
  <c r="AJ39" i="1" s="1"/>
  <c r="AI35" i="1"/>
  <c r="AI37" i="1" s="1"/>
  <c r="AI39" i="1" s="1"/>
  <c r="AH35" i="1"/>
  <c r="AH37" i="1" s="1"/>
  <c r="AC35" i="1"/>
  <c r="AC37" i="1" s="1"/>
  <c r="AB35" i="1"/>
  <c r="AB37" i="1" s="1"/>
  <c r="AA35" i="1"/>
  <c r="AA37" i="1" s="1"/>
  <c r="AA39" i="1" s="1"/>
  <c r="Z35" i="1"/>
  <c r="Z37" i="1" s="1"/>
  <c r="Y35" i="1"/>
  <c r="Y37" i="1" s="1"/>
  <c r="X35" i="1"/>
  <c r="X37" i="1" s="1"/>
  <c r="X39" i="1" s="1"/>
  <c r="W35" i="1"/>
  <c r="W37" i="1" s="1"/>
  <c r="W39" i="1" s="1"/>
  <c r="V35" i="1"/>
  <c r="V37" i="1" s="1"/>
  <c r="U35" i="1"/>
  <c r="U37" i="1" s="1"/>
  <c r="AT21" i="1"/>
  <c r="AT23" i="1" s="1"/>
  <c r="AT24" i="1" s="1"/>
  <c r="AT25" i="1" s="1"/>
  <c r="AS21" i="1"/>
  <c r="AS23" i="1" s="1"/>
  <c r="AR21" i="1"/>
  <c r="AR23" i="1" s="1"/>
  <c r="AR24" i="1" s="1"/>
  <c r="AR25" i="1" s="1"/>
  <c r="AQ21" i="1"/>
  <c r="AQ23" i="1" s="1"/>
  <c r="AQ24" i="1" s="1"/>
  <c r="AQ25" i="1" s="1"/>
  <c r="AP21" i="1"/>
  <c r="AP23" i="1" s="1"/>
  <c r="AO21" i="1"/>
  <c r="AO23" i="1" s="1"/>
  <c r="AN21" i="1"/>
  <c r="AN23" i="1" s="1"/>
  <c r="AN24" i="1" s="1"/>
  <c r="AN25" i="1" s="1"/>
  <c r="AM21" i="1"/>
  <c r="AM23" i="1" s="1"/>
  <c r="AM24" i="1" s="1"/>
  <c r="AM25" i="1" s="1"/>
  <c r="AL21" i="1"/>
  <c r="AL23" i="1" s="1"/>
  <c r="AL24" i="1" s="1"/>
  <c r="AL25" i="1" s="1"/>
  <c r="AK21" i="1"/>
  <c r="AK23" i="1" s="1"/>
  <c r="AJ21" i="1"/>
  <c r="AJ23" i="1" s="1"/>
  <c r="AJ24" i="1" s="1"/>
  <c r="AJ25" i="1" s="1"/>
  <c r="AI21" i="1"/>
  <c r="AI23" i="1" s="1"/>
  <c r="AI24" i="1" s="1"/>
  <c r="AI25" i="1" s="1"/>
  <c r="AH21" i="1"/>
  <c r="AH23" i="1" s="1"/>
  <c r="AC21" i="1"/>
  <c r="AC23" i="1" s="1"/>
  <c r="AB21" i="1"/>
  <c r="AB23" i="1" s="1"/>
  <c r="AB24" i="1" s="1"/>
  <c r="AB25" i="1" s="1"/>
  <c r="AA21" i="1"/>
  <c r="AA23" i="1" s="1"/>
  <c r="AA24" i="1" s="1"/>
  <c r="AA25" i="1" s="1"/>
  <c r="Z21" i="1"/>
  <c r="Z23" i="1" s="1"/>
  <c r="Z24" i="1" s="1"/>
  <c r="Z25" i="1" s="1"/>
  <c r="Y21" i="1"/>
  <c r="Y23" i="1" s="1"/>
  <c r="X21" i="1"/>
  <c r="X23" i="1" s="1"/>
  <c r="X24" i="1" s="1"/>
  <c r="X25" i="1" s="1"/>
  <c r="V21" i="1"/>
  <c r="V23" i="1" s="1"/>
  <c r="U21" i="1"/>
  <c r="U23" i="1" s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C14" i="1"/>
  <c r="AB14" i="1"/>
  <c r="AA14" i="1"/>
  <c r="Z14" i="1"/>
  <c r="Y14" i="1"/>
  <c r="X14" i="1"/>
  <c r="W14" i="1"/>
  <c r="V14" i="1"/>
  <c r="U14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C13" i="1"/>
  <c r="AB13" i="1"/>
  <c r="AA13" i="1"/>
  <c r="Z13" i="1"/>
  <c r="Y13" i="1"/>
  <c r="X13" i="1"/>
  <c r="W13" i="1"/>
  <c r="V13" i="1"/>
  <c r="U13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C9" i="1"/>
  <c r="AB9" i="1"/>
  <c r="AA9" i="1"/>
  <c r="Z9" i="1"/>
  <c r="Y9" i="1"/>
  <c r="X9" i="1"/>
  <c r="W9" i="1"/>
  <c r="V9" i="1"/>
  <c r="U9" i="1"/>
  <c r="E14" i="1"/>
  <c r="F14" i="1"/>
  <c r="G14" i="1"/>
  <c r="H14" i="1"/>
  <c r="I14" i="1"/>
  <c r="J14" i="1"/>
  <c r="K14" i="1"/>
  <c r="M14" i="1"/>
  <c r="N14" i="1"/>
  <c r="O14" i="1"/>
  <c r="P14" i="1"/>
  <c r="Q14" i="1"/>
  <c r="R14" i="1"/>
  <c r="S14" i="1"/>
  <c r="T14" i="1"/>
  <c r="D14" i="1"/>
  <c r="AW15" i="1" l="1"/>
  <c r="C46" i="5"/>
  <c r="C47" i="5" s="1"/>
  <c r="E48" i="5"/>
  <c r="E47" i="5"/>
  <c r="E52" i="5"/>
  <c r="E53" i="5" s="1"/>
  <c r="E55" i="5"/>
  <c r="D46" i="5"/>
  <c r="AQ44" i="1"/>
  <c r="AQ54" i="1" s="1"/>
  <c r="AY15" i="1"/>
  <c r="AU38" i="1"/>
  <c r="AV38" i="1"/>
  <c r="AD38" i="1"/>
  <c r="AG44" i="1"/>
  <c r="AG54" i="1" s="1"/>
  <c r="AX15" i="1"/>
  <c r="AX44" i="1"/>
  <c r="AE44" i="1"/>
  <c r="AE54" i="1" s="1"/>
  <c r="AF15" i="1"/>
  <c r="L15" i="1"/>
  <c r="X44" i="1"/>
  <c r="AE15" i="1"/>
  <c r="L44" i="1"/>
  <c r="L54" i="1" s="1"/>
  <c r="L38" i="1"/>
  <c r="L39" i="1"/>
  <c r="AX54" i="1"/>
  <c r="AX38" i="1"/>
  <c r="AX39" i="1"/>
  <c r="AG15" i="1"/>
  <c r="AF54" i="1"/>
  <c r="AD54" i="1"/>
  <c r="AD15" i="1"/>
  <c r="AD46" i="1"/>
  <c r="AD48" i="1" s="1"/>
  <c r="AG38" i="1"/>
  <c r="AG39" i="1"/>
  <c r="AE38" i="1"/>
  <c r="AE39" i="1"/>
  <c r="AF38" i="1"/>
  <c r="AF46" i="1" s="1"/>
  <c r="AF39" i="1"/>
  <c r="AF50" i="1"/>
  <c r="AF51" i="1" s="1"/>
  <c r="AD39" i="1"/>
  <c r="AN15" i="1"/>
  <c r="BA44" i="1"/>
  <c r="BA54" i="1" s="1"/>
  <c r="AK15" i="1"/>
  <c r="AM44" i="1"/>
  <c r="AJ15" i="1"/>
  <c r="AR15" i="1"/>
  <c r="AY44" i="1"/>
  <c r="AY54" i="1" s="1"/>
  <c r="BA15" i="1"/>
  <c r="AV15" i="1"/>
  <c r="X15" i="1"/>
  <c r="Z44" i="1"/>
  <c r="AZ15" i="1"/>
  <c r="AZ44" i="1"/>
  <c r="AZ54" i="1" s="1"/>
  <c r="AW54" i="1"/>
  <c r="AV44" i="1"/>
  <c r="AV46" i="1" s="1"/>
  <c r="AV48" i="1" s="1"/>
  <c r="AV50" i="1" s="1"/>
  <c r="AV51" i="1" s="1"/>
  <c r="AU15" i="1"/>
  <c r="AU44" i="1"/>
  <c r="AU54" i="1" s="1"/>
  <c r="AT15" i="1"/>
  <c r="BA24" i="1"/>
  <c r="BA25" i="1" s="1"/>
  <c r="BA38" i="1"/>
  <c r="BA39" i="1"/>
  <c r="AZ24" i="1"/>
  <c r="AZ25" i="1" s="1"/>
  <c r="AZ38" i="1"/>
  <c r="AZ39" i="1"/>
  <c r="AY39" i="1"/>
  <c r="AY38" i="1"/>
  <c r="AW38" i="1"/>
  <c r="AW46" i="1" s="1"/>
  <c r="AW39" i="1"/>
  <c r="AV39" i="1"/>
  <c r="AY49" i="1"/>
  <c r="AU39" i="1"/>
  <c r="AW49" i="1"/>
  <c r="AB38" i="1"/>
  <c r="AB39" i="1"/>
  <c r="AT38" i="1"/>
  <c r="AT46" i="1" s="1"/>
  <c r="AT48" i="1" s="1"/>
  <c r="AT39" i="1"/>
  <c r="AT54" i="1"/>
  <c r="AI15" i="1"/>
  <c r="AI44" i="1"/>
  <c r="AI54" i="1" s="1"/>
  <c r="U15" i="1"/>
  <c r="AO15" i="1"/>
  <c r="AA44" i="1"/>
  <c r="AA54" i="1" s="1"/>
  <c r="AL38" i="1"/>
  <c r="Z54" i="1"/>
  <c r="AS15" i="1"/>
  <c r="AS44" i="1"/>
  <c r="AS54" i="1" s="1"/>
  <c r="AR54" i="1"/>
  <c r="AR46" i="1"/>
  <c r="AQ15" i="1"/>
  <c r="AP54" i="1"/>
  <c r="AP15" i="1"/>
  <c r="AP44" i="1"/>
  <c r="AO44" i="1"/>
  <c r="AO54" i="1" s="1"/>
  <c r="AN38" i="1"/>
  <c r="AN39" i="1"/>
  <c r="AN44" i="1"/>
  <c r="AN54" i="1" s="1"/>
  <c r="AM54" i="1"/>
  <c r="AM15" i="1"/>
  <c r="AL44" i="1"/>
  <c r="AL54" i="1" s="1"/>
  <c r="AL15" i="1"/>
  <c r="AJ44" i="1"/>
  <c r="AJ54" i="1" s="1"/>
  <c r="AH15" i="1"/>
  <c r="AH44" i="1"/>
  <c r="AH54" i="1" s="1"/>
  <c r="AC15" i="1"/>
  <c r="AC44" i="1"/>
  <c r="AB15" i="1"/>
  <c r="AB44" i="1"/>
  <c r="AB54" i="1" s="1"/>
  <c r="AA15" i="1"/>
  <c r="Z38" i="1"/>
  <c r="Z39" i="1"/>
  <c r="Z15" i="1"/>
  <c r="Y15" i="1"/>
  <c r="Y44" i="1"/>
  <c r="Y54" i="1" s="1"/>
  <c r="X54" i="1"/>
  <c r="W54" i="1"/>
  <c r="W15" i="1"/>
  <c r="W44" i="1"/>
  <c r="V15" i="1"/>
  <c r="V44" i="1"/>
  <c r="V54" i="1" s="1"/>
  <c r="U44" i="1"/>
  <c r="U54" i="1" s="1"/>
  <c r="Y24" i="1"/>
  <c r="Y25" i="1" s="1"/>
  <c r="AK24" i="1"/>
  <c r="AK25" i="1" s="1"/>
  <c r="AK54" i="1"/>
  <c r="AS24" i="1"/>
  <c r="AS25" i="1" s="1"/>
  <c r="Y38" i="1"/>
  <c r="Y39" i="1"/>
  <c r="AK39" i="1"/>
  <c r="AK38" i="1"/>
  <c r="AK46" i="1" s="1"/>
  <c r="AS38" i="1"/>
  <c r="AS39" i="1"/>
  <c r="V39" i="1"/>
  <c r="V38" i="1"/>
  <c r="U24" i="1"/>
  <c r="U25" i="1" s="1"/>
  <c r="AC54" i="1"/>
  <c r="AC24" i="1"/>
  <c r="AC25" i="1" s="1"/>
  <c r="AO24" i="1"/>
  <c r="AO25" i="1" s="1"/>
  <c r="U38" i="1"/>
  <c r="U39" i="1"/>
  <c r="AC38" i="1"/>
  <c r="AC39" i="1"/>
  <c r="AO38" i="1"/>
  <c r="AO39" i="1"/>
  <c r="AP39" i="1"/>
  <c r="AP38" i="1"/>
  <c r="AH39" i="1"/>
  <c r="AH38" i="1"/>
  <c r="V24" i="1"/>
  <c r="V25" i="1" s="1"/>
  <c r="AH24" i="1"/>
  <c r="AH25" i="1" s="1"/>
  <c r="AP24" i="1"/>
  <c r="AP25" i="1" s="1"/>
  <c r="AA38" i="1"/>
  <c r="AA46" i="1" s="1"/>
  <c r="AM38" i="1"/>
  <c r="Z49" i="1"/>
  <c r="AL49" i="1"/>
  <c r="AT49" i="1"/>
  <c r="X38" i="1"/>
  <c r="AJ38" i="1"/>
  <c r="W38" i="1"/>
  <c r="AI38" i="1"/>
  <c r="AQ38" i="1"/>
  <c r="AR39" i="1"/>
  <c r="T56" i="1"/>
  <c r="S56" i="1"/>
  <c r="R56" i="1"/>
  <c r="T42" i="1"/>
  <c r="S42" i="1"/>
  <c r="R42" i="1"/>
  <c r="T41" i="1"/>
  <c r="T49" i="1" s="1"/>
  <c r="S41" i="1"/>
  <c r="S49" i="1" s="1"/>
  <c r="R41" i="1"/>
  <c r="R49" i="1" s="1"/>
  <c r="T36" i="1"/>
  <c r="S36" i="1"/>
  <c r="R36" i="1"/>
  <c r="T35" i="1"/>
  <c r="T37" i="1" s="1"/>
  <c r="S35" i="1"/>
  <c r="S37" i="1" s="1"/>
  <c r="S39" i="1" s="1"/>
  <c r="R35" i="1"/>
  <c r="R37" i="1" s="1"/>
  <c r="T21" i="1"/>
  <c r="T23" i="1" s="1"/>
  <c r="T24" i="1" s="1"/>
  <c r="T25" i="1" s="1"/>
  <c r="S21" i="1"/>
  <c r="S23" i="1" s="1"/>
  <c r="S24" i="1" s="1"/>
  <c r="S25" i="1" s="1"/>
  <c r="R21" i="1"/>
  <c r="R23" i="1" s="1"/>
  <c r="T13" i="1"/>
  <c r="S13" i="1"/>
  <c r="R13" i="1"/>
  <c r="T9" i="1"/>
  <c r="S9" i="1"/>
  <c r="R9" i="1"/>
  <c r="K41" i="1"/>
  <c r="H21" i="1"/>
  <c r="G41" i="1"/>
  <c r="F41" i="1"/>
  <c r="J41" i="1"/>
  <c r="M41" i="1"/>
  <c r="N41" i="1"/>
  <c r="O41" i="1"/>
  <c r="P41" i="1"/>
  <c r="Q41" i="1"/>
  <c r="E42" i="1"/>
  <c r="F42" i="1"/>
  <c r="G42" i="1"/>
  <c r="J42" i="1"/>
  <c r="K42" i="1"/>
  <c r="M42" i="1"/>
  <c r="N42" i="1"/>
  <c r="O42" i="1"/>
  <c r="P42" i="1"/>
  <c r="Q42" i="1"/>
  <c r="E41" i="1"/>
  <c r="E49" i="1" s="1"/>
  <c r="D42" i="1"/>
  <c r="D41" i="1"/>
  <c r="C41" i="1"/>
  <c r="C49" i="1" s="1"/>
  <c r="C42" i="1"/>
  <c r="D9" i="1"/>
  <c r="E9" i="1"/>
  <c r="F9" i="1"/>
  <c r="G9" i="1"/>
  <c r="H9" i="1"/>
  <c r="I9" i="1"/>
  <c r="J9" i="1"/>
  <c r="K9" i="1"/>
  <c r="M9" i="1"/>
  <c r="N9" i="1"/>
  <c r="O9" i="1"/>
  <c r="P9" i="1"/>
  <c r="Q9" i="1"/>
  <c r="C9" i="1"/>
  <c r="X46" i="1" l="1"/>
  <c r="AU46" i="1"/>
  <c r="AU48" i="1" s="1"/>
  <c r="AG46" i="1"/>
  <c r="C48" i="5"/>
  <c r="C50" i="5" s="1"/>
  <c r="D47" i="5"/>
  <c r="D48" i="5"/>
  <c r="D50" i="5" s="1"/>
  <c r="D51" i="5" s="1"/>
  <c r="AL46" i="1"/>
  <c r="AL47" i="1" s="1"/>
  <c r="AQ46" i="1"/>
  <c r="AQ47" i="1" s="1"/>
  <c r="AM46" i="1"/>
  <c r="AM48" i="1" s="1"/>
  <c r="AM50" i="1" s="1"/>
  <c r="AM51" i="1" s="1"/>
  <c r="AE46" i="1"/>
  <c r="AE48" i="1" s="1"/>
  <c r="AE50" i="1" s="1"/>
  <c r="AE51" i="1" s="1"/>
  <c r="AE55" i="1" s="1"/>
  <c r="AX46" i="1"/>
  <c r="AX48" i="1" s="1"/>
  <c r="AX50" i="1" s="1"/>
  <c r="AX51" i="1" s="1"/>
  <c r="AI46" i="1"/>
  <c r="AI47" i="1" s="1"/>
  <c r="AY46" i="1"/>
  <c r="AY48" i="1" s="1"/>
  <c r="AY50" i="1" s="1"/>
  <c r="AY51" i="1" s="1"/>
  <c r="AY52" i="1" s="1"/>
  <c r="AY53" i="1" s="1"/>
  <c r="AK50" i="1"/>
  <c r="L46" i="1"/>
  <c r="L48" i="1" s="1"/>
  <c r="L50" i="1" s="1"/>
  <c r="L51" i="1" s="1"/>
  <c r="AD47" i="1"/>
  <c r="AD50" i="1"/>
  <c r="AD51" i="1" s="1"/>
  <c r="AD52" i="1" s="1"/>
  <c r="AD53" i="1" s="1"/>
  <c r="AG48" i="1"/>
  <c r="AG50" i="1" s="1"/>
  <c r="AG51" i="1" s="1"/>
  <c r="AG47" i="1"/>
  <c r="AF52" i="1"/>
  <c r="AF53" i="1" s="1"/>
  <c r="AF55" i="1"/>
  <c r="AF47" i="1"/>
  <c r="AF48" i="1"/>
  <c r="Y46" i="1"/>
  <c r="Y48" i="1" s="1"/>
  <c r="Y50" i="1" s="1"/>
  <c r="Y51" i="1" s="1"/>
  <c r="Y52" i="1" s="1"/>
  <c r="Y53" i="1" s="1"/>
  <c r="Z46" i="1"/>
  <c r="Z47" i="1" s="1"/>
  <c r="T15" i="1"/>
  <c r="R44" i="1"/>
  <c r="R54" i="1" s="1"/>
  <c r="AV54" i="1"/>
  <c r="AK47" i="1"/>
  <c r="AW47" i="1"/>
  <c r="BA46" i="1"/>
  <c r="BA47" i="1" s="1"/>
  <c r="AZ46" i="1"/>
  <c r="AZ48" i="1" s="1"/>
  <c r="AZ50" i="1" s="1"/>
  <c r="AZ51" i="1" s="1"/>
  <c r="AZ52" i="1" s="1"/>
  <c r="AZ53" i="1" s="1"/>
  <c r="AW48" i="1"/>
  <c r="AW50" i="1" s="1"/>
  <c r="AW51" i="1" s="1"/>
  <c r="AW52" i="1" s="1"/>
  <c r="AW53" i="1" s="1"/>
  <c r="AV47" i="1"/>
  <c r="AU50" i="1"/>
  <c r="AU51" i="1" s="1"/>
  <c r="AU55" i="1" s="1"/>
  <c r="AU47" i="1"/>
  <c r="AT50" i="1"/>
  <c r="AT51" i="1" s="1"/>
  <c r="AT52" i="1" s="1"/>
  <c r="AT53" i="1" s="1"/>
  <c r="AT47" i="1"/>
  <c r="AV52" i="1"/>
  <c r="AV53" i="1" s="1"/>
  <c r="AV55" i="1"/>
  <c r="T38" i="1"/>
  <c r="AN46" i="1"/>
  <c r="AN47" i="1" s="1"/>
  <c r="S38" i="1"/>
  <c r="AR47" i="1"/>
  <c r="AS46" i="1"/>
  <c r="AS47" i="1" s="1"/>
  <c r="AR48" i="1"/>
  <c r="AR50" i="1" s="1"/>
  <c r="AR51" i="1" s="1"/>
  <c r="AR52" i="1" s="1"/>
  <c r="AR53" i="1" s="1"/>
  <c r="AP50" i="1"/>
  <c r="AP51" i="1" s="1"/>
  <c r="AP52" i="1" s="1"/>
  <c r="AP53" i="1" s="1"/>
  <c r="AP46" i="1"/>
  <c r="AP48" i="1" s="1"/>
  <c r="AO46" i="1"/>
  <c r="AO48" i="1" s="1"/>
  <c r="AO50" i="1" s="1"/>
  <c r="AO51" i="1" s="1"/>
  <c r="AO55" i="1" s="1"/>
  <c r="AJ46" i="1"/>
  <c r="AJ47" i="1" s="1"/>
  <c r="AH46" i="1"/>
  <c r="AH48" i="1" s="1"/>
  <c r="AH50" i="1" s="1"/>
  <c r="AH51" i="1" s="1"/>
  <c r="AH55" i="1" s="1"/>
  <c r="AC46" i="1"/>
  <c r="AC47" i="1" s="1"/>
  <c r="AB46" i="1"/>
  <c r="AB47" i="1" s="1"/>
  <c r="W46" i="1"/>
  <c r="W48" i="1" s="1"/>
  <c r="W50" i="1" s="1"/>
  <c r="W51" i="1" s="1"/>
  <c r="V46" i="1"/>
  <c r="V48" i="1" s="1"/>
  <c r="V50" i="1" s="1"/>
  <c r="V51" i="1" s="1"/>
  <c r="V52" i="1" s="1"/>
  <c r="V53" i="1" s="1"/>
  <c r="U46" i="1"/>
  <c r="U47" i="1" s="1"/>
  <c r="AA47" i="1"/>
  <c r="AA48" i="1"/>
  <c r="AA50" i="1" s="1"/>
  <c r="AA51" i="1" s="1"/>
  <c r="X48" i="1"/>
  <c r="X50" i="1" s="1"/>
  <c r="X51" i="1" s="1"/>
  <c r="X47" i="1"/>
  <c r="AM47" i="1"/>
  <c r="AK48" i="1"/>
  <c r="T44" i="1"/>
  <c r="T54" i="1" s="1"/>
  <c r="S15" i="1"/>
  <c r="R15" i="1"/>
  <c r="R24" i="1"/>
  <c r="R25" i="1" s="1"/>
  <c r="R38" i="1"/>
  <c r="R39" i="1"/>
  <c r="T39" i="1"/>
  <c r="S44" i="1"/>
  <c r="S54" i="1" s="1"/>
  <c r="Q44" i="1"/>
  <c r="P44" i="1"/>
  <c r="M44" i="1"/>
  <c r="Q56" i="1"/>
  <c r="P56" i="1"/>
  <c r="O56" i="1"/>
  <c r="N56" i="1"/>
  <c r="M56" i="1"/>
  <c r="Q49" i="1"/>
  <c r="P49" i="1"/>
  <c r="O49" i="1"/>
  <c r="N49" i="1"/>
  <c r="M49" i="1"/>
  <c r="O44" i="1"/>
  <c r="N44" i="1"/>
  <c r="Q36" i="1"/>
  <c r="P36" i="1"/>
  <c r="O36" i="1"/>
  <c r="N36" i="1"/>
  <c r="M36" i="1"/>
  <c r="Q35" i="1"/>
  <c r="Q37" i="1" s="1"/>
  <c r="P35" i="1"/>
  <c r="P37" i="1" s="1"/>
  <c r="O35" i="1"/>
  <c r="O37" i="1" s="1"/>
  <c r="O39" i="1" s="1"/>
  <c r="N35" i="1"/>
  <c r="N37" i="1" s="1"/>
  <c r="M35" i="1"/>
  <c r="M37" i="1" s="1"/>
  <c r="Q21" i="1"/>
  <c r="Q23" i="1" s="1"/>
  <c r="Q24" i="1" s="1"/>
  <c r="Q25" i="1" s="1"/>
  <c r="P21" i="1"/>
  <c r="P23" i="1" s="1"/>
  <c r="P24" i="1" s="1"/>
  <c r="P25" i="1" s="1"/>
  <c r="O21" i="1"/>
  <c r="O23" i="1" s="1"/>
  <c r="N21" i="1"/>
  <c r="N23" i="1" s="1"/>
  <c r="N24" i="1" s="1"/>
  <c r="N25" i="1" s="1"/>
  <c r="M21" i="1"/>
  <c r="M23" i="1" s="1"/>
  <c r="M24" i="1" s="1"/>
  <c r="M25" i="1" s="1"/>
  <c r="Q13" i="1"/>
  <c r="P13" i="1"/>
  <c r="P15" i="1" s="1"/>
  <c r="O13" i="1"/>
  <c r="O15" i="1" s="1"/>
  <c r="N13" i="1"/>
  <c r="N15" i="1" s="1"/>
  <c r="M13" i="1"/>
  <c r="D49" i="1"/>
  <c r="F49" i="1"/>
  <c r="G49" i="1"/>
  <c r="H49" i="1"/>
  <c r="I49" i="1"/>
  <c r="J49" i="1"/>
  <c r="K49" i="1"/>
  <c r="AQ48" i="1" l="1"/>
  <c r="AQ50" i="1" s="1"/>
  <c r="AQ51" i="1" s="1"/>
  <c r="C51" i="5"/>
  <c r="C52" i="5" s="1"/>
  <c r="C53" i="5" s="1"/>
  <c r="C55" i="5"/>
  <c r="D52" i="5"/>
  <c r="D53" i="5" s="1"/>
  <c r="D55" i="5"/>
  <c r="T46" i="1"/>
  <c r="T48" i="1" s="1"/>
  <c r="T50" i="1" s="1"/>
  <c r="T51" i="1" s="1"/>
  <c r="AL48" i="1"/>
  <c r="AL50" i="1" s="1"/>
  <c r="AL51" i="1" s="1"/>
  <c r="AL52" i="1" s="1"/>
  <c r="AL53" i="1" s="1"/>
  <c r="R46" i="1"/>
  <c r="R47" i="1" s="1"/>
  <c r="AX47" i="1"/>
  <c r="AG52" i="1"/>
  <c r="AG53" i="1" s="1"/>
  <c r="AG55" i="1"/>
  <c r="AI48" i="1"/>
  <c r="AI50" i="1" s="1"/>
  <c r="AI51" i="1" s="1"/>
  <c r="AI55" i="1" s="1"/>
  <c r="AY47" i="1"/>
  <c r="AK51" i="1"/>
  <c r="AK55" i="1" s="1"/>
  <c r="AE47" i="1"/>
  <c r="L47" i="1"/>
  <c r="L52" i="1"/>
  <c r="L53" i="1" s="1"/>
  <c r="L55" i="1"/>
  <c r="AX52" i="1"/>
  <c r="AX53" i="1" s="1"/>
  <c r="AX55" i="1"/>
  <c r="AE52" i="1"/>
  <c r="AE53" i="1" s="1"/>
  <c r="AD55" i="1"/>
  <c r="Z48" i="1"/>
  <c r="Z50" i="1" s="1"/>
  <c r="Z51" i="1" s="1"/>
  <c r="Z52" i="1" s="1"/>
  <c r="Z53" i="1" s="1"/>
  <c r="Y47" i="1"/>
  <c r="BA48" i="1"/>
  <c r="BA50" i="1" s="1"/>
  <c r="BA51" i="1" s="1"/>
  <c r="BA55" i="1" s="1"/>
  <c r="AZ47" i="1"/>
  <c r="AZ55" i="1"/>
  <c r="AW55" i="1"/>
  <c r="AU52" i="1"/>
  <c r="AU53" i="1" s="1"/>
  <c r="AT55" i="1"/>
  <c r="AY55" i="1"/>
  <c r="AN48" i="1"/>
  <c r="AN50" i="1" s="1"/>
  <c r="AN51" i="1" s="1"/>
  <c r="AN52" i="1" s="1"/>
  <c r="AN53" i="1" s="1"/>
  <c r="AS48" i="1"/>
  <c r="AS50" i="1" s="1"/>
  <c r="AS51" i="1" s="1"/>
  <c r="AS55" i="1" s="1"/>
  <c r="AR55" i="1"/>
  <c r="AP55" i="1"/>
  <c r="AP47" i="1"/>
  <c r="AO47" i="1"/>
  <c r="AO52" i="1"/>
  <c r="AO53" i="1" s="1"/>
  <c r="AL55" i="1"/>
  <c r="AJ48" i="1"/>
  <c r="AJ50" i="1" s="1"/>
  <c r="AJ51" i="1" s="1"/>
  <c r="AJ52" i="1" s="1"/>
  <c r="AJ53" i="1" s="1"/>
  <c r="AH47" i="1"/>
  <c r="AH52" i="1"/>
  <c r="AH53" i="1" s="1"/>
  <c r="AC48" i="1"/>
  <c r="AC50" i="1" s="1"/>
  <c r="AC51" i="1" s="1"/>
  <c r="AC55" i="1" s="1"/>
  <c r="AB48" i="1"/>
  <c r="AB50" i="1" s="1"/>
  <c r="AB51" i="1" s="1"/>
  <c r="AB52" i="1" s="1"/>
  <c r="AB53" i="1" s="1"/>
  <c r="Y55" i="1"/>
  <c r="W47" i="1"/>
  <c r="V47" i="1"/>
  <c r="V55" i="1"/>
  <c r="U48" i="1"/>
  <c r="U50" i="1" s="1"/>
  <c r="U51" i="1" s="1"/>
  <c r="U55" i="1" s="1"/>
  <c r="W52" i="1"/>
  <c r="W53" i="1" s="1"/>
  <c r="W55" i="1"/>
  <c r="X52" i="1"/>
  <c r="X53" i="1" s="1"/>
  <c r="X55" i="1"/>
  <c r="AM52" i="1"/>
  <c r="AM53" i="1" s="1"/>
  <c r="AM55" i="1"/>
  <c r="AA52" i="1"/>
  <c r="AA53" i="1" s="1"/>
  <c r="AA55" i="1"/>
  <c r="AQ52" i="1"/>
  <c r="AQ53" i="1" s="1"/>
  <c r="AQ55" i="1"/>
  <c r="S46" i="1"/>
  <c r="S47" i="1" s="1"/>
  <c r="R48" i="1"/>
  <c r="R50" i="1" s="1"/>
  <c r="R51" i="1" s="1"/>
  <c r="R55" i="1" s="1"/>
  <c r="O54" i="1"/>
  <c r="O24" i="1"/>
  <c r="O25" i="1" s="1"/>
  <c r="Q38" i="1"/>
  <c r="Q46" i="1" s="1"/>
  <c r="Q39" i="1"/>
  <c r="O38" i="1"/>
  <c r="O46" i="1" s="1"/>
  <c r="O48" i="1" s="1"/>
  <c r="Q54" i="1"/>
  <c r="Q15" i="1"/>
  <c r="P54" i="1"/>
  <c r="M54" i="1"/>
  <c r="P38" i="1"/>
  <c r="P46" i="1" s="1"/>
  <c r="P39" i="1"/>
  <c r="N38" i="1"/>
  <c r="N46" i="1" s="1"/>
  <c r="N39" i="1"/>
  <c r="M38" i="1"/>
  <c r="M46" i="1" s="1"/>
  <c r="M39" i="1"/>
  <c r="M15" i="1"/>
  <c r="N54" i="1"/>
  <c r="K56" i="1"/>
  <c r="K44" i="1"/>
  <c r="K36" i="1"/>
  <c r="K35" i="1"/>
  <c r="K37" i="1" s="1"/>
  <c r="K21" i="1"/>
  <c r="K23" i="1" s="1"/>
  <c r="K24" i="1" s="1"/>
  <c r="K25" i="1" s="1"/>
  <c r="K13" i="1"/>
  <c r="C44" i="1"/>
  <c r="I44" i="1"/>
  <c r="G44" i="1"/>
  <c r="H44" i="1"/>
  <c r="E56" i="1"/>
  <c r="E44" i="1"/>
  <c r="E36" i="1"/>
  <c r="E35" i="1"/>
  <c r="E37" i="1" s="1"/>
  <c r="E21" i="1"/>
  <c r="E23" i="1" s="1"/>
  <c r="E24" i="1" s="1"/>
  <c r="E25" i="1" s="1"/>
  <c r="E13" i="1"/>
  <c r="D56" i="1"/>
  <c r="D44" i="1"/>
  <c r="D36" i="1"/>
  <c r="D35" i="1"/>
  <c r="D37" i="1" s="1"/>
  <c r="D21" i="1"/>
  <c r="D23" i="1" s="1"/>
  <c r="D24" i="1" s="1"/>
  <c r="D25" i="1" s="1"/>
  <c r="D13" i="1"/>
  <c r="J56" i="1"/>
  <c r="J44" i="1"/>
  <c r="J36" i="1"/>
  <c r="J35" i="1"/>
  <c r="J37" i="1" s="1"/>
  <c r="J21" i="1"/>
  <c r="J23" i="1" s="1"/>
  <c r="J24" i="1" s="1"/>
  <c r="J25" i="1" s="1"/>
  <c r="J13" i="1"/>
  <c r="I56" i="1"/>
  <c r="I36" i="1"/>
  <c r="I35" i="1"/>
  <c r="I37" i="1" s="1"/>
  <c r="I39" i="1" s="1"/>
  <c r="I21" i="1"/>
  <c r="I23" i="1" s="1"/>
  <c r="I24" i="1" s="1"/>
  <c r="I25" i="1" s="1"/>
  <c r="I13" i="1"/>
  <c r="F56" i="1"/>
  <c r="G56" i="1"/>
  <c r="H56" i="1"/>
  <c r="C56" i="1"/>
  <c r="H36" i="1"/>
  <c r="G36" i="1"/>
  <c r="H35" i="1"/>
  <c r="H37" i="1" s="1"/>
  <c r="H39" i="1" s="1"/>
  <c r="G35" i="1"/>
  <c r="G37" i="1" s="1"/>
  <c r="H23" i="1"/>
  <c r="H24" i="1" s="1"/>
  <c r="H25" i="1" s="1"/>
  <c r="G21" i="1"/>
  <c r="G23" i="1" s="1"/>
  <c r="H13" i="1"/>
  <c r="G13" i="1"/>
  <c r="C36" i="1"/>
  <c r="C35" i="1"/>
  <c r="C37" i="1" s="1"/>
  <c r="C21" i="1"/>
  <c r="C23" i="1" s="1"/>
  <c r="C24" i="1" s="1"/>
  <c r="C25" i="1" s="1"/>
  <c r="C13" i="1"/>
  <c r="F13" i="1"/>
  <c r="F44" i="1"/>
  <c r="F21" i="1"/>
  <c r="F23" i="1" s="1"/>
  <c r="F24" i="1" s="1"/>
  <c r="F25" i="1" s="1"/>
  <c r="F36" i="1"/>
  <c r="F35" i="1"/>
  <c r="F37" i="1" s="1"/>
  <c r="T52" i="1" l="1"/>
  <c r="T53" i="1" s="1"/>
  <c r="T55" i="1"/>
  <c r="AK52" i="1"/>
  <c r="AK53" i="1" s="1"/>
  <c r="AI52" i="1"/>
  <c r="AI53" i="1" s="1"/>
  <c r="T47" i="1"/>
  <c r="BA52" i="1"/>
  <c r="BA53" i="1" s="1"/>
  <c r="Z55" i="1"/>
  <c r="AN55" i="1"/>
  <c r="AJ55" i="1"/>
  <c r="AS52" i="1"/>
  <c r="AS53" i="1" s="1"/>
  <c r="AC52" i="1"/>
  <c r="AC53" i="1" s="1"/>
  <c r="AB55" i="1"/>
  <c r="U52" i="1"/>
  <c r="U53" i="1" s="1"/>
  <c r="S48" i="1"/>
  <c r="S50" i="1" s="1"/>
  <c r="S51" i="1" s="1"/>
  <c r="S55" i="1" s="1"/>
  <c r="R52" i="1"/>
  <c r="R53" i="1" s="1"/>
  <c r="O50" i="1"/>
  <c r="O51" i="1" s="1"/>
  <c r="O52" i="1" s="1"/>
  <c r="O53" i="1" s="1"/>
  <c r="O47" i="1"/>
  <c r="Q47" i="1"/>
  <c r="G24" i="1"/>
  <c r="G25" i="1" s="1"/>
  <c r="K15" i="1"/>
  <c r="K54" i="1"/>
  <c r="C15" i="1"/>
  <c r="C54" i="1"/>
  <c r="D15" i="1"/>
  <c r="D54" i="1"/>
  <c r="F15" i="1"/>
  <c r="F54" i="1"/>
  <c r="E15" i="1"/>
  <c r="E54" i="1"/>
  <c r="H15" i="1"/>
  <c r="H50" i="1" s="1"/>
  <c r="H51" i="1" s="1"/>
  <c r="H54" i="1"/>
  <c r="G15" i="1"/>
  <c r="G54" i="1"/>
  <c r="I15" i="1"/>
  <c r="I54" i="1"/>
  <c r="J15" i="1"/>
  <c r="J54" i="1"/>
  <c r="Q48" i="1"/>
  <c r="Q50" i="1" s="1"/>
  <c r="Q51" i="1" s="1"/>
  <c r="Q55" i="1" s="1"/>
  <c r="N48" i="1"/>
  <c r="N50" i="1" s="1"/>
  <c r="N51" i="1" s="1"/>
  <c r="N52" i="1" s="1"/>
  <c r="N53" i="1" s="1"/>
  <c r="N47" i="1"/>
  <c r="P48" i="1"/>
  <c r="P50" i="1" s="1"/>
  <c r="P51" i="1" s="1"/>
  <c r="P47" i="1"/>
  <c r="M47" i="1"/>
  <c r="M48" i="1"/>
  <c r="M50" i="1" s="1"/>
  <c r="M51" i="1" s="1"/>
  <c r="M52" i="1" s="1"/>
  <c r="M53" i="1" s="1"/>
  <c r="D38" i="1"/>
  <c r="D46" i="1" s="1"/>
  <c r="D48" i="1" s="1"/>
  <c r="K38" i="1"/>
  <c r="K46" i="1" s="1"/>
  <c r="K39" i="1"/>
  <c r="E38" i="1"/>
  <c r="E46" i="1" s="1"/>
  <c r="E39" i="1"/>
  <c r="D39" i="1"/>
  <c r="I38" i="1"/>
  <c r="I46" i="1" s="1"/>
  <c r="I48" i="1" s="1"/>
  <c r="J38" i="1"/>
  <c r="J46" i="1" s="1"/>
  <c r="J48" i="1" s="1"/>
  <c r="J39" i="1"/>
  <c r="H38" i="1"/>
  <c r="H46" i="1" s="1"/>
  <c r="G38" i="1"/>
  <c r="G46" i="1" s="1"/>
  <c r="G39" i="1"/>
  <c r="C39" i="1"/>
  <c r="C38" i="1"/>
  <c r="F38" i="1"/>
  <c r="F46" i="1" s="1"/>
  <c r="F39" i="1"/>
  <c r="S52" i="1" l="1"/>
  <c r="S53" i="1" s="1"/>
  <c r="O55" i="1"/>
  <c r="C46" i="1"/>
  <c r="C47" i="1" s="1"/>
  <c r="N55" i="1"/>
  <c r="J50" i="1"/>
  <c r="J51" i="1" s="1"/>
  <c r="J55" i="1" s="1"/>
  <c r="D50" i="1"/>
  <c r="I50" i="1"/>
  <c r="I51" i="1" s="1"/>
  <c r="I55" i="1" s="1"/>
  <c r="Q52" i="1"/>
  <c r="Q53" i="1" s="1"/>
  <c r="P52" i="1"/>
  <c r="P53" i="1" s="1"/>
  <c r="P55" i="1"/>
  <c r="M55" i="1"/>
  <c r="H52" i="1"/>
  <c r="H53" i="1" s="1"/>
  <c r="H55" i="1"/>
  <c r="K47" i="1"/>
  <c r="K48" i="1"/>
  <c r="K50" i="1" s="1"/>
  <c r="K51" i="1" s="1"/>
  <c r="K55" i="1" s="1"/>
  <c r="D47" i="1"/>
  <c r="I47" i="1"/>
  <c r="E47" i="1"/>
  <c r="E48" i="1"/>
  <c r="E50" i="1" s="1"/>
  <c r="E51" i="1" s="1"/>
  <c r="H48" i="1"/>
  <c r="H47" i="1"/>
  <c r="J47" i="1"/>
  <c r="G47" i="1"/>
  <c r="G48" i="1"/>
  <c r="G50" i="1" s="1"/>
  <c r="G51" i="1" s="1"/>
  <c r="F48" i="1"/>
  <c r="F50" i="1" s="1"/>
  <c r="F51" i="1" s="1"/>
  <c r="F47" i="1"/>
  <c r="D51" i="1" l="1"/>
  <c r="D55" i="1" s="1"/>
  <c r="C48" i="1"/>
  <c r="C50" i="1" s="1"/>
  <c r="C51" i="1" s="1"/>
  <c r="K52" i="1"/>
  <c r="K53" i="1" s="1"/>
  <c r="J52" i="1"/>
  <c r="J53" i="1" s="1"/>
  <c r="F52" i="1"/>
  <c r="F53" i="1" s="1"/>
  <c r="F55" i="1"/>
  <c r="E55" i="1"/>
  <c r="E52" i="1"/>
  <c r="E53" i="1" s="1"/>
  <c r="I52" i="1"/>
  <c r="I53" i="1" s="1"/>
  <c r="G52" i="1"/>
  <c r="G53" i="1" s="1"/>
  <c r="G55" i="1"/>
  <c r="C55" i="1" l="1"/>
  <c r="A60" i="1"/>
  <c r="C52" i="1"/>
  <c r="C53" i="1" s="1"/>
  <c r="D52" i="1"/>
  <c r="D53" i="1" s="1"/>
</calcChain>
</file>

<file path=xl/sharedStrings.xml><?xml version="1.0" encoding="utf-8"?>
<sst xmlns="http://schemas.openxmlformats.org/spreadsheetml/2006/main" count="557" uniqueCount="128">
  <si>
    <t>ft</t>
  </si>
  <si>
    <t>ft / ft</t>
  </si>
  <si>
    <t>Slope (S)</t>
  </si>
  <si>
    <t>hours</t>
  </si>
  <si>
    <t>inches</t>
  </si>
  <si>
    <t xml:space="preserve"> </t>
  </si>
  <si>
    <t>ft / sec</t>
  </si>
  <si>
    <t>sq ft</t>
  </si>
  <si>
    <t>Hyraulic Radius (A / P )</t>
  </si>
  <si>
    <t>minutes</t>
  </si>
  <si>
    <t>1V:XH</t>
  </si>
  <si>
    <t>Hydraulic Depth (y) = A / T</t>
  </si>
  <si>
    <t>Top Width (T)</t>
  </si>
  <si>
    <t>Froude Number  Fr = V/ (g y)^0.5</t>
  </si>
  <si>
    <t xml:space="preserve">Surface  Description   (a)  </t>
  </si>
  <si>
    <t>Flow Length (L)   (b)</t>
  </si>
  <si>
    <t>Highest Elevation   (b)</t>
  </si>
  <si>
    <t>Lowest Elevation   (b)</t>
  </si>
  <si>
    <t>2-year 24-hour rainfall depth (P2)   ( c )</t>
  </si>
  <si>
    <t>Slope   (S)</t>
  </si>
  <si>
    <t>Travel Time Tt  =   Tt = L / ( 3600*V )   (a)</t>
  </si>
  <si>
    <t xml:space="preserve">Channel Description  (a)  </t>
  </si>
  <si>
    <t xml:space="preserve">Manning's n  (d) </t>
  </si>
  <si>
    <t>Channel Shape  (b)</t>
  </si>
  <si>
    <t>Side Slopes  ( b )</t>
  </si>
  <si>
    <t>Bottom Width  (b)</t>
  </si>
  <si>
    <t>Wetted Perimeter  (P)</t>
  </si>
  <si>
    <t>Area  (A)</t>
  </si>
  <si>
    <t>Average Velocity (a)</t>
  </si>
  <si>
    <t>V = ( 1.49 R ^ 0.666 S ^ 0.5 ) / n   (a)</t>
  </si>
  <si>
    <t>Travel Time Tt (a) =   Tt = L / ( 3600*V )   (a)</t>
  </si>
  <si>
    <t>Depth  (D)</t>
  </si>
  <si>
    <t>Lag Time Tlag  ( e ) = 0.6 Tc</t>
  </si>
  <si>
    <t>Total Subbasin Tc</t>
  </si>
  <si>
    <t>If Tc &lt; 12 min, assume 12 min. = 0.2 hours</t>
  </si>
  <si>
    <t xml:space="preserve">Manning's Coeff., n   (a - Table 3-1)  </t>
  </si>
  <si>
    <t>Average Velocity   ( e - Figure 15-4 )</t>
  </si>
  <si>
    <t xml:space="preserve">1 - SHEET FLOW </t>
  </si>
  <si>
    <t>2 - SHALLOW CONCENTRATED FLOW</t>
  </si>
  <si>
    <t>3 - OPEN CHANNELS</t>
  </si>
  <si>
    <t>Number of reaches</t>
  </si>
  <si>
    <t>Travel Time Tt = (0.007(n L)^0.8) / ((P2 )^0.5 (S^0.4 ) )    (a)</t>
  </si>
  <si>
    <t>Basin ID</t>
  </si>
  <si>
    <t>Basin Area (acres)</t>
  </si>
  <si>
    <t>Subbasin ID</t>
  </si>
  <si>
    <t xml:space="preserve">  </t>
  </si>
  <si>
    <t>Total Flowpath Length</t>
  </si>
  <si>
    <t>ft.</t>
  </si>
  <si>
    <t>ft./s</t>
  </si>
  <si>
    <t>ft/ft</t>
  </si>
  <si>
    <t>A1</t>
  </si>
  <si>
    <t>UNPAVED</t>
  </si>
  <si>
    <t>RANGE</t>
  </si>
  <si>
    <t>PAVED</t>
  </si>
  <si>
    <t>A2</t>
  </si>
  <si>
    <t>CHANNEL</t>
  </si>
  <si>
    <t>STREET XS</t>
  </si>
  <si>
    <t xml:space="preserve">STREET </t>
  </si>
  <si>
    <t>CHANNEL XS</t>
  </si>
  <si>
    <t>Average Slope</t>
  </si>
  <si>
    <t>E1</t>
  </si>
  <si>
    <t>E2</t>
  </si>
  <si>
    <t>F1.1</t>
  </si>
  <si>
    <t>F1.2</t>
  </si>
  <si>
    <t>F1.3</t>
  </si>
  <si>
    <t>F1.4</t>
  </si>
  <si>
    <t>F1.5</t>
  </si>
  <si>
    <t>F2.1</t>
  </si>
  <si>
    <t>F2.2</t>
  </si>
  <si>
    <t>F2.3</t>
  </si>
  <si>
    <t>F2.4</t>
  </si>
  <si>
    <t>F2.5</t>
  </si>
  <si>
    <t>F2.6</t>
  </si>
  <si>
    <t>F2.7</t>
  </si>
  <si>
    <t>F3.1</t>
  </si>
  <si>
    <t>G1.1</t>
  </si>
  <si>
    <t>G1.2</t>
  </si>
  <si>
    <t>ROAD XS</t>
  </si>
  <si>
    <t>SMOOTHSURFACE</t>
  </si>
  <si>
    <t>H.1</t>
  </si>
  <si>
    <t>I.1</t>
  </si>
  <si>
    <t>I.2</t>
  </si>
  <si>
    <t>I.3</t>
  </si>
  <si>
    <t>K.1</t>
  </si>
  <si>
    <t>K.2</t>
  </si>
  <si>
    <t>K.3</t>
  </si>
  <si>
    <t>M.1</t>
  </si>
  <si>
    <t>M.2</t>
  </si>
  <si>
    <t>M.3</t>
  </si>
  <si>
    <t>M.4</t>
  </si>
  <si>
    <t>O.1</t>
  </si>
  <si>
    <t>O.2</t>
  </si>
  <si>
    <t>O.3</t>
  </si>
  <si>
    <t>O.4</t>
  </si>
  <si>
    <t>P.1</t>
  </si>
  <si>
    <t>Q.1</t>
  </si>
  <si>
    <t>Q.2</t>
  </si>
  <si>
    <t>Q.3</t>
  </si>
  <si>
    <t>Q.4</t>
  </si>
  <si>
    <t>Q.5</t>
  </si>
  <si>
    <t>Q.6</t>
  </si>
  <si>
    <t>R.1</t>
  </si>
  <si>
    <t>T1.1</t>
  </si>
  <si>
    <t>T1.2</t>
  </si>
  <si>
    <t>T2.1</t>
  </si>
  <si>
    <t>Subbasin Id</t>
  </si>
  <si>
    <t>L1</t>
  </si>
  <si>
    <t>L2</t>
  </si>
  <si>
    <t>L3</t>
  </si>
  <si>
    <t>L4</t>
  </si>
  <si>
    <t>R.2</t>
  </si>
  <si>
    <t>F1.6</t>
  </si>
  <si>
    <t xml:space="preserve">Cells that have formulas </t>
  </si>
  <si>
    <t xml:space="preserve">Surface  Description (a)  </t>
  </si>
  <si>
    <t>TABLE 3</t>
  </si>
  <si>
    <t xml:space="preserve">         TIME OF CONCENTRATION AND LAG TIME COMPUTATIONS FOR OFFSITE SITE BASINS</t>
  </si>
  <si>
    <t>LAG TIME</t>
  </si>
  <si>
    <t>a - Urban Hydrology for Small Watersheds (TR 55), June 1986 (see Chapt. 3), b - Measured from 2 foot lidar contour drainage basin maps, c - NOAA Atlas 14 rainfall data, d - Open Channel Hydraulics Chow, 1959. References in Appendix 3</t>
  </si>
  <si>
    <t>e - Part 630 Hydrology, National Engineering Handbook, Chapter 15 Time of Concentration, NRCS May 2010&gt; References in Appnedix 3</t>
  </si>
  <si>
    <t>Tc</t>
  </si>
  <si>
    <t>Subbasin Name</t>
  </si>
  <si>
    <t>a - Urban Hydrology for Small Watersheds (TR 55), June 1986 (see Chapt. 3)</t>
  </si>
  <si>
    <t>Entire Flowpath Length</t>
  </si>
  <si>
    <t>Open Channel Flow Length (L)   (b)</t>
  </si>
  <si>
    <t xml:space="preserve"> b - Measured from 2 foot lidar contour drainage basin maps,       c - NOAA Atlas 14 rainfall data,       d - Open Channel Hydraulics Chow, 1959. References in Appendix 3</t>
  </si>
  <si>
    <t>TABLE 2-1</t>
  </si>
  <si>
    <t xml:space="preserve">         TIME OF CONCENTRATION AND LAG TIME COMPUTATIONS SUBBASIN 18</t>
  </si>
  <si>
    <t>SMOOTH SURFACE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</si>
</sst>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14"/>
      <color theme="1"/>
      <name val="Arial"/>
      <family val="2"/>
    </font>
    <font>
      <b/>
      <sz val="11"/>
      <color rgb="FFFA7D0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 style="thin">
        <color rgb="FF7F7F7F"/>
      </top>
      <bottom/>
      <diagonal/>
    </border>
    <border>
      <left style="thin">
        <color indexed="64"/>
      </left>
      <right style="thin">
        <color rgb="FF7F7F7F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 style="thin">
        <color indexed="64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 style="thin">
        <color rgb="FF7F7F7F"/>
      </top>
      <bottom/>
      <diagonal/>
    </border>
  </borders>
  <cellStyleXfs count="2">
    <xf numFmtId="0" fontId="0" fillId="0" borderId="0"/>
    <xf numFmtId="0" fontId="5" fillId="3" borderId="13" applyNumberFormat="0" applyAlignment="0" applyProtection="0"/>
  </cellStyleXfs>
  <cellXfs count="1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2" xfId="0" applyFont="1" applyFill="1" applyBorder="1" applyAlignment="1">
      <alignment horizontal="centerContinuous" vertical="center"/>
    </xf>
    <xf numFmtId="1" fontId="1" fillId="0" borderId="4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" fontId="1" fillId="0" borderId="3" xfId="0" quotePrefix="1" applyNumberFormat="1" applyFont="1" applyBorder="1" applyAlignment="1">
      <alignment horizontal="center"/>
    </xf>
    <xf numFmtId="0" fontId="2" fillId="0" borderId="6" xfId="0" applyFont="1" applyBorder="1"/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3" xfId="0" applyFont="1" applyBorder="1" applyAlignment="1">
      <alignment horizontal="right"/>
    </xf>
    <xf numFmtId="0" fontId="1" fillId="0" borderId="6" xfId="0" applyFont="1" applyBorder="1" applyAlignment="1">
      <alignment horizontal="center"/>
    </xf>
    <xf numFmtId="0" fontId="2" fillId="0" borderId="3" xfId="0" applyFont="1" applyBorder="1"/>
    <xf numFmtId="0" fontId="1" fillId="0" borderId="3" xfId="0" applyFont="1" applyBorder="1"/>
    <xf numFmtId="0" fontId="1" fillId="2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1" xfId="0" applyFont="1" applyFill="1" applyBorder="1" applyAlignment="1">
      <alignment horizontal="centerContinuous" vertical="center"/>
    </xf>
    <xf numFmtId="0" fontId="1" fillId="0" borderId="4" xfId="0" applyFont="1" applyFill="1" applyBorder="1" applyAlignment="1">
      <alignment horizontal="centerContinuous" vertical="center"/>
    </xf>
    <xf numFmtId="0" fontId="1" fillId="0" borderId="0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" fontId="1" fillId="0" borderId="1" xfId="0" quotePrefix="1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1" fontId="1" fillId="0" borderId="7" xfId="0" quotePrefix="1" applyNumberFormat="1" applyFont="1" applyBorder="1" applyAlignment="1">
      <alignment horizontal="center"/>
    </xf>
    <xf numFmtId="1" fontId="1" fillId="0" borderId="9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7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1" fontId="1" fillId="0" borderId="0" xfId="0" applyNumberFormat="1" applyFont="1"/>
    <xf numFmtId="0" fontId="2" fillId="2" borderId="8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0" borderId="4" xfId="0" applyFont="1" applyBorder="1"/>
    <xf numFmtId="0" fontId="1" fillId="0" borderId="5" xfId="0" applyFont="1" applyBorder="1"/>
    <xf numFmtId="1" fontId="2" fillId="0" borderId="4" xfId="0" applyNumberFormat="1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1" fillId="2" borderId="8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5" fillId="3" borderId="13" xfId="1" applyAlignment="1">
      <alignment horizontal="center"/>
    </xf>
    <xf numFmtId="164" fontId="5" fillId="3" borderId="13" xfId="1" applyNumberFormat="1" applyAlignment="1">
      <alignment horizontal="center"/>
    </xf>
    <xf numFmtId="2" fontId="5" fillId="3" borderId="13" xfId="1" applyNumberFormat="1" applyAlignment="1">
      <alignment horizontal="center"/>
    </xf>
    <xf numFmtId="165" fontId="5" fillId="3" borderId="13" xfId="1" applyNumberFormat="1" applyAlignment="1">
      <alignment horizontal="center"/>
    </xf>
    <xf numFmtId="1" fontId="5" fillId="3" borderId="13" xfId="1" applyNumberFormat="1" applyAlignment="1">
      <alignment horizontal="center"/>
    </xf>
    <xf numFmtId="10" fontId="5" fillId="3" borderId="13" xfId="1" applyNumberFormat="1" applyAlignment="1">
      <alignment horizontal="center"/>
    </xf>
    <xf numFmtId="0" fontId="1" fillId="0" borderId="4" xfId="0" applyFont="1" applyBorder="1" applyAlignment="1">
      <alignment vertical="top"/>
    </xf>
    <xf numFmtId="0" fontId="3" fillId="0" borderId="6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5" fillId="3" borderId="14" xfId="1" applyBorder="1" applyAlignment="1">
      <alignment horizontal="center"/>
    </xf>
    <xf numFmtId="164" fontId="5" fillId="3" borderId="14" xfId="1" applyNumberFormat="1" applyBorder="1" applyAlignment="1">
      <alignment horizontal="center"/>
    </xf>
    <xf numFmtId="2" fontId="5" fillId="3" borderId="14" xfId="1" applyNumberFormat="1" applyBorder="1" applyAlignment="1">
      <alignment horizontal="center"/>
    </xf>
    <xf numFmtId="165" fontId="5" fillId="3" borderId="14" xfId="1" applyNumberFormat="1" applyBorder="1" applyAlignment="1">
      <alignment horizontal="center"/>
    </xf>
    <xf numFmtId="1" fontId="5" fillId="3" borderId="14" xfId="1" applyNumberFormat="1" applyBorder="1" applyAlignment="1">
      <alignment horizontal="center"/>
    </xf>
    <xf numFmtId="10" fontId="5" fillId="3" borderId="14" xfId="1" applyNumberFormat="1" applyBorder="1" applyAlignment="1">
      <alignment horizontal="center"/>
    </xf>
    <xf numFmtId="1" fontId="0" fillId="0" borderId="0" xfId="0" applyNumberForma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top" wrapText="1"/>
    </xf>
    <xf numFmtId="0" fontId="2" fillId="0" borderId="6" xfId="0" applyFont="1" applyBorder="1" applyAlignment="1">
      <alignment horizontal="right"/>
    </xf>
    <xf numFmtId="0" fontId="1" fillId="0" borderId="15" xfId="0" applyFont="1" applyBorder="1" applyAlignment="1">
      <alignment horizontal="center"/>
    </xf>
    <xf numFmtId="0" fontId="5" fillId="3" borderId="16" xfId="1" applyNumberFormat="1" applyBorder="1" applyAlignment="1">
      <alignment horizontal="center"/>
    </xf>
    <xf numFmtId="0" fontId="5" fillId="3" borderId="17" xfId="1" applyNumberFormat="1" applyBorder="1" applyAlignment="1">
      <alignment horizontal="center"/>
    </xf>
    <xf numFmtId="0" fontId="3" fillId="2" borderId="6" xfId="0" applyFont="1" applyFill="1" applyBorder="1"/>
    <xf numFmtId="0" fontId="1" fillId="2" borderId="15" xfId="0" applyFont="1" applyFill="1" applyBorder="1" applyAlignment="1">
      <alignment horizontal="center"/>
    </xf>
    <xf numFmtId="0" fontId="3" fillId="2" borderId="4" xfId="0" applyFont="1" applyFill="1" applyBorder="1"/>
    <xf numFmtId="0" fontId="1" fillId="2" borderId="11" xfId="0" applyFont="1" applyFill="1" applyBorder="1" applyAlignment="1">
      <alignment horizontal="center"/>
    </xf>
    <xf numFmtId="0" fontId="5" fillId="2" borderId="18" xfId="1" applyFill="1" applyBorder="1"/>
    <xf numFmtId="0" fontId="1" fillId="2" borderId="19" xfId="0" applyFont="1" applyFill="1" applyBorder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1" fillId="2" borderId="2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/>
    </xf>
    <xf numFmtId="0" fontId="5" fillId="3" borderId="21" xfId="1" applyBorder="1" applyAlignment="1">
      <alignment horizontal="center"/>
    </xf>
    <xf numFmtId="164" fontId="5" fillId="3" borderId="21" xfId="1" applyNumberForma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5" fillId="3" borderId="21" xfId="1" applyNumberFormat="1" applyBorder="1" applyAlignment="1">
      <alignment horizontal="center"/>
    </xf>
    <xf numFmtId="0" fontId="3" fillId="0" borderId="8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165" fontId="5" fillId="3" borderId="21" xfId="1" applyNumberFormat="1" applyBorder="1" applyAlignment="1">
      <alignment horizontal="center"/>
    </xf>
    <xf numFmtId="1" fontId="5" fillId="3" borderId="21" xfId="1" applyNumberFormat="1" applyBorder="1" applyAlignment="1">
      <alignment horizontal="center"/>
    </xf>
    <xf numFmtId="10" fontId="5" fillId="3" borderId="21" xfId="1" applyNumberFormat="1" applyBorder="1" applyAlignment="1">
      <alignment horizontal="center"/>
    </xf>
    <xf numFmtId="0" fontId="5" fillId="3" borderId="22" xfId="1" applyNumberFormat="1" applyBorder="1" applyAlignment="1">
      <alignment horizontal="center"/>
    </xf>
    <xf numFmtId="0" fontId="5" fillId="3" borderId="7" xfId="1" applyBorder="1" applyAlignment="1">
      <alignment horizontal="center"/>
    </xf>
    <xf numFmtId="164" fontId="5" fillId="3" borderId="7" xfId="1" applyNumberForma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5" fillId="3" borderId="7" xfId="1" applyNumberFormat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1" fontId="5" fillId="3" borderId="7" xfId="1" applyNumberFormat="1" applyBorder="1" applyAlignment="1">
      <alignment horizontal="center"/>
    </xf>
    <xf numFmtId="0" fontId="3" fillId="0" borderId="7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165" fontId="5" fillId="3" borderId="7" xfId="1" applyNumberFormat="1" applyBorder="1" applyAlignment="1">
      <alignment horizontal="center"/>
    </xf>
    <xf numFmtId="10" fontId="5" fillId="3" borderId="7" xfId="1" applyNumberFormat="1" applyBorder="1" applyAlignment="1">
      <alignment horizontal="center"/>
    </xf>
    <xf numFmtId="0" fontId="5" fillId="3" borderId="7" xfId="1" applyNumberFormat="1" applyBorder="1" applyAlignment="1">
      <alignment horizontal="center"/>
    </xf>
    <xf numFmtId="0" fontId="5" fillId="3" borderId="10" xfId="1" applyBorder="1" applyAlignment="1">
      <alignment horizontal="center"/>
    </xf>
    <xf numFmtId="0" fontId="1" fillId="0" borderId="3" xfId="0" applyFont="1" applyBorder="1" applyAlignment="1">
      <alignment vertical="top"/>
    </xf>
    <xf numFmtId="165" fontId="1" fillId="0" borderId="7" xfId="0" applyNumberFormat="1" applyFont="1" applyBorder="1" applyAlignment="1">
      <alignment horizontal="center"/>
    </xf>
    <xf numFmtId="1" fontId="1" fillId="0" borderId="0" xfId="0" applyNumberFormat="1" applyFont="1" applyBorder="1"/>
    <xf numFmtId="0" fontId="1" fillId="2" borderId="0" xfId="0" applyFont="1" applyFill="1"/>
    <xf numFmtId="1" fontId="1" fillId="2" borderId="0" xfId="0" applyNumberFormat="1" applyFont="1" applyFill="1"/>
    <xf numFmtId="0" fontId="6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1" fontId="1" fillId="0" borderId="20" xfId="0" quotePrefix="1" applyNumberFormat="1" applyFont="1" applyBorder="1" applyAlignment="1">
      <alignment horizontal="center"/>
    </xf>
    <xf numFmtId="1" fontId="1" fillId="0" borderId="11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Continuous" vertical="center"/>
    </xf>
    <xf numFmtId="0" fontId="5" fillId="3" borderId="23" xfId="1" applyBorder="1" applyAlignment="1">
      <alignment horizontal="center"/>
    </xf>
    <xf numFmtId="164" fontId="5" fillId="3" borderId="23" xfId="1" applyNumberFormat="1" applyBorder="1" applyAlignment="1">
      <alignment horizontal="center"/>
    </xf>
    <xf numFmtId="2" fontId="5" fillId="3" borderId="23" xfId="1" applyNumberFormat="1" applyBorder="1" applyAlignment="1">
      <alignment horizontal="center"/>
    </xf>
    <xf numFmtId="0" fontId="3" fillId="0" borderId="15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165" fontId="5" fillId="3" borderId="23" xfId="1" applyNumberFormat="1" applyBorder="1" applyAlignment="1">
      <alignment horizontal="center"/>
    </xf>
    <xf numFmtId="1" fontId="5" fillId="3" borderId="23" xfId="1" applyNumberFormat="1" applyBorder="1" applyAlignment="1">
      <alignment horizontal="center"/>
    </xf>
    <xf numFmtId="10" fontId="5" fillId="3" borderId="23" xfId="1" applyNumberFormat="1" applyBorder="1" applyAlignment="1">
      <alignment horizontal="center"/>
    </xf>
    <xf numFmtId="0" fontId="5" fillId="3" borderId="24" xfId="1" applyNumberFormat="1" applyBorder="1" applyAlignment="1">
      <alignment horizontal="center"/>
    </xf>
    <xf numFmtId="0" fontId="5" fillId="2" borderId="5" xfId="1" applyFill="1" applyBorder="1"/>
    <xf numFmtId="0" fontId="3" fillId="2" borderId="6" xfId="0" applyFont="1" applyFill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</cellXfs>
  <cellStyles count="2">
    <cellStyle name="Calculation" xfId="1" builtinId="22"/>
    <cellStyle name="Normal" xfId="0" builtinId="0"/>
  </cellStyles>
  <dxfs count="12">
    <dxf>
      <font>
        <color theme="4" tint="0.59996337778862885"/>
      </font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4" tint="0.59996337778862885"/>
      </font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tabSelected="1" zoomScaleNormal="100" workbookViewId="0">
      <selection activeCell="H53" sqref="H53"/>
    </sheetView>
  </sheetViews>
  <sheetFormatPr defaultRowHeight="12.75" x14ac:dyDescent="0.2"/>
  <cols>
    <col min="1" max="1" width="39.140625" style="1" customWidth="1"/>
    <col min="2" max="2" width="5.85546875" style="2" customWidth="1"/>
    <col min="3" max="3" width="13.28515625" style="2" customWidth="1"/>
    <col min="4" max="4" width="8.42578125" style="2" hidden="1" customWidth="1"/>
    <col min="5" max="5" width="7.7109375" style="2" hidden="1" customWidth="1"/>
    <col min="6" max="16384" width="9.140625" style="1"/>
  </cols>
  <sheetData>
    <row r="1" spans="1:6" ht="15.75" x14ac:dyDescent="0.2">
      <c r="A1" s="123" t="s">
        <v>125</v>
      </c>
      <c r="B1" s="44"/>
      <c r="C1" s="131"/>
      <c r="D1" s="131"/>
      <c r="E1" s="46"/>
      <c r="F1" s="121"/>
    </row>
    <row r="2" spans="1:6" ht="14.25" customHeight="1" x14ac:dyDescent="0.2">
      <c r="A2" s="151" t="s">
        <v>126</v>
      </c>
      <c r="B2" s="152"/>
      <c r="C2" s="153"/>
      <c r="D2" s="132"/>
      <c r="E2" s="48"/>
      <c r="F2" s="121"/>
    </row>
    <row r="3" spans="1:6" ht="14.25" customHeight="1" x14ac:dyDescent="0.2">
      <c r="A3" s="154"/>
      <c r="B3" s="155"/>
      <c r="C3" s="156"/>
      <c r="D3" s="133"/>
      <c r="E3" s="17"/>
      <c r="F3" s="121"/>
    </row>
    <row r="4" spans="1:6" ht="12" customHeight="1" x14ac:dyDescent="0.2">
      <c r="A4" s="50" t="s">
        <v>120</v>
      </c>
      <c r="B4" s="21"/>
      <c r="C4" s="30">
        <v>18</v>
      </c>
      <c r="D4" s="92" t="s">
        <v>54</v>
      </c>
      <c r="E4" s="125" t="s">
        <v>63</v>
      </c>
      <c r="F4" s="121"/>
    </row>
    <row r="5" spans="1:6" ht="12" hidden="1" customHeight="1" x14ac:dyDescent="0.2">
      <c r="A5" s="51" t="s">
        <v>43</v>
      </c>
      <c r="B5" s="21"/>
      <c r="C5" s="40">
        <v>10.65</v>
      </c>
      <c r="D5" s="93">
        <v>10.65</v>
      </c>
      <c r="E5" s="34">
        <v>40.01</v>
      </c>
      <c r="F5" s="121"/>
    </row>
    <row r="6" spans="1:6" x14ac:dyDescent="0.2">
      <c r="A6" s="16" t="s">
        <v>40</v>
      </c>
      <c r="B6" s="23"/>
      <c r="C6" s="40">
        <v>3</v>
      </c>
      <c r="D6" s="94">
        <v>3</v>
      </c>
      <c r="E6" s="126">
        <v>2</v>
      </c>
      <c r="F6" s="121"/>
    </row>
    <row r="7" spans="1:6" x14ac:dyDescent="0.2">
      <c r="A7" s="15" t="s">
        <v>37</v>
      </c>
      <c r="B7" s="3"/>
      <c r="C7" s="29"/>
      <c r="D7" s="95"/>
      <c r="E7" s="127"/>
      <c r="F7" s="121"/>
    </row>
    <row r="8" spans="1:6" ht="27" customHeight="1" x14ac:dyDescent="0.2">
      <c r="A8" s="118" t="s">
        <v>113</v>
      </c>
      <c r="B8" s="3"/>
      <c r="C8" s="124" t="s">
        <v>127</v>
      </c>
      <c r="D8" s="92" t="s">
        <v>52</v>
      </c>
      <c r="E8" s="92" t="s">
        <v>52</v>
      </c>
      <c r="F8" s="121"/>
    </row>
    <row r="9" spans="1:6" ht="12.75" customHeight="1" x14ac:dyDescent="0.25">
      <c r="A9" s="52" t="s">
        <v>35</v>
      </c>
      <c r="B9" s="25"/>
      <c r="C9" s="117">
        <f>IF(C8="RANGE",0.13,IF(C8="BERMUDAGRASS",0.41,IF(C8="DENSEGRASS",0.24,IF(C8="SHORTGRASS",0.15,IF(C8="RESIDUECOVER1",0.17,IF(C8="RESIDUECOVER2",0.06,IF(C8="SMOOTHSURFACE",0.011,IF(C8="FALLOW",0.05,))))))))</f>
        <v>0</v>
      </c>
      <c r="D9" s="134">
        <f>IF(D8="RANGE",0.13,IF(D8="BERMUDAGRASS",0.41,IF(D8="DENSEGRASS",0.24,IF(D8="SHORTGRASS",0.15,IF(D8="RESIDUECOVER1",0.17,IF(D8="RESIDUECOVER2",0.06,IF(D8="SMOOTHSURFACE",0.011,IF(D8="FALLOW",0.05,))))))))</f>
        <v>0.13</v>
      </c>
      <c r="E9" s="96">
        <f t="shared" ref="E9" si="0">IF(E8="RANGE",0.13,IF(E8="BERMUDAGRASS",0.41,IF(E8="DENSEGRASS",0.24,IF(E8="SHORTGRASS",0.15,IF(E8="RESIDUECOVER1",0.17,IF(E8="RESIDUECOVER2",0.06,IF(E8="SMOOTHSURFACE",0.011,IF(E8="FALLOW",0.05,))))))))</f>
        <v>0.13</v>
      </c>
      <c r="F9" s="121"/>
    </row>
    <row r="10" spans="1:6" ht="12.75" customHeight="1" x14ac:dyDescent="0.2">
      <c r="A10" s="52" t="s">
        <v>15</v>
      </c>
      <c r="B10" s="25" t="s">
        <v>0</v>
      </c>
      <c r="C10" s="29">
        <v>300</v>
      </c>
      <c r="D10" s="129">
        <v>300</v>
      </c>
      <c r="E10" s="128">
        <v>300</v>
      </c>
      <c r="F10" s="121"/>
    </row>
    <row r="11" spans="1:6" ht="12.75" customHeight="1" x14ac:dyDescent="0.2">
      <c r="A11" s="52" t="s">
        <v>16</v>
      </c>
      <c r="B11" s="25" t="s">
        <v>0</v>
      </c>
      <c r="C11" s="29">
        <v>5472</v>
      </c>
      <c r="D11" s="129">
        <v>4612</v>
      </c>
      <c r="E11" s="128">
        <v>3850</v>
      </c>
      <c r="F11" s="121"/>
    </row>
    <row r="12" spans="1:6" ht="12.75" customHeight="1" x14ac:dyDescent="0.2">
      <c r="A12" s="52" t="s">
        <v>17</v>
      </c>
      <c r="B12" s="25" t="s">
        <v>0</v>
      </c>
      <c r="C12" s="29">
        <v>5470</v>
      </c>
      <c r="D12" s="129">
        <v>4458</v>
      </c>
      <c r="E12" s="128">
        <v>3846</v>
      </c>
      <c r="F12" s="121"/>
    </row>
    <row r="13" spans="1:6" ht="12.75" customHeight="1" x14ac:dyDescent="0.25">
      <c r="A13" s="52" t="s">
        <v>2</v>
      </c>
      <c r="B13" s="25" t="s">
        <v>1</v>
      </c>
      <c r="C13" s="107">
        <f t="shared" ref="C13:E13" si="1">(C11-C12)/C10</f>
        <v>6.6666666666666671E-3</v>
      </c>
      <c r="D13" s="135">
        <f t="shared" si="1"/>
        <v>0.51333333333333331</v>
      </c>
      <c r="E13" s="97">
        <f t="shared" si="1"/>
        <v>1.3333333333333334E-2</v>
      </c>
      <c r="F13" s="121"/>
    </row>
    <row r="14" spans="1:6" ht="12.75" customHeight="1" x14ac:dyDescent="0.2">
      <c r="A14" s="52" t="s">
        <v>18</v>
      </c>
      <c r="B14" s="25" t="s">
        <v>4</v>
      </c>
      <c r="C14" s="108">
        <v>1.23</v>
      </c>
      <c r="D14" s="130">
        <f>$C$14</f>
        <v>1.23</v>
      </c>
      <c r="E14" s="98">
        <f t="shared" ref="E14" si="2">$C$14</f>
        <v>1.23</v>
      </c>
      <c r="F14" s="121"/>
    </row>
    <row r="15" spans="1:6" ht="15" customHeight="1" x14ac:dyDescent="0.25">
      <c r="A15" s="52" t="s">
        <v>41</v>
      </c>
      <c r="B15" s="25" t="s">
        <v>3</v>
      </c>
      <c r="C15" s="109">
        <f t="shared" ref="C15:E15" si="3">(0.007*(C9*C10)^0.8)/((C14^0.5)*(C13^0.4))</f>
        <v>0</v>
      </c>
      <c r="D15" s="136">
        <f t="shared" si="3"/>
        <v>0.15446759452503692</v>
      </c>
      <c r="E15" s="99">
        <f t="shared" si="3"/>
        <v>0.66530636025419254</v>
      </c>
      <c r="F15" s="121"/>
    </row>
    <row r="16" spans="1:6" ht="11.25" customHeight="1" x14ac:dyDescent="0.2">
      <c r="A16" s="52"/>
      <c r="B16" s="25"/>
      <c r="C16" s="29"/>
      <c r="D16" s="129"/>
      <c r="E16" s="129"/>
      <c r="F16" s="121"/>
    </row>
    <row r="17" spans="1:6" ht="12.75" customHeight="1" x14ac:dyDescent="0.2">
      <c r="A17" s="10" t="s">
        <v>38</v>
      </c>
      <c r="B17" s="11"/>
      <c r="C17" s="29"/>
      <c r="D17" s="81"/>
      <c r="E17" s="81"/>
      <c r="F17" s="121"/>
    </row>
    <row r="18" spans="1:6" x14ac:dyDescent="0.2">
      <c r="A18" s="13"/>
      <c r="B18" s="3"/>
      <c r="C18" s="29"/>
      <c r="D18" s="95"/>
      <c r="E18" s="127"/>
      <c r="F18" s="121"/>
    </row>
    <row r="19" spans="1:6" ht="15" customHeight="1" x14ac:dyDescent="0.2">
      <c r="A19" s="66" t="s">
        <v>14</v>
      </c>
      <c r="B19" s="25"/>
      <c r="C19" s="30" t="s">
        <v>53</v>
      </c>
      <c r="D19" s="92" t="s">
        <v>51</v>
      </c>
      <c r="E19" s="92" t="s">
        <v>51</v>
      </c>
      <c r="F19" s="121"/>
    </row>
    <row r="20" spans="1:6" x14ac:dyDescent="0.2">
      <c r="A20" s="52" t="s">
        <v>15</v>
      </c>
      <c r="B20" s="25" t="s">
        <v>0</v>
      </c>
      <c r="C20" s="110">
        <v>23905</v>
      </c>
      <c r="D20" s="129">
        <v>1500</v>
      </c>
      <c r="E20" s="128">
        <v>1713</v>
      </c>
      <c r="F20" s="121"/>
    </row>
    <row r="21" spans="1:6" ht="15" x14ac:dyDescent="0.25">
      <c r="A21" s="52" t="s">
        <v>16</v>
      </c>
      <c r="B21" s="25" t="s">
        <v>0</v>
      </c>
      <c r="C21" s="111">
        <f t="shared" ref="C21:E21" si="4">C12</f>
        <v>5470</v>
      </c>
      <c r="D21" s="128">
        <f t="shared" si="4"/>
        <v>4458</v>
      </c>
      <c r="E21" s="128">
        <f t="shared" si="4"/>
        <v>3846</v>
      </c>
      <c r="F21" s="121"/>
    </row>
    <row r="22" spans="1:6" ht="12.75" customHeight="1" x14ac:dyDescent="0.2">
      <c r="A22" s="52" t="s">
        <v>17</v>
      </c>
      <c r="B22" s="25" t="s">
        <v>0</v>
      </c>
      <c r="C22" s="29">
        <v>5184.3999999999996</v>
      </c>
      <c r="D22" s="129">
        <v>4128</v>
      </c>
      <c r="E22" s="128">
        <v>3832</v>
      </c>
      <c r="F22" s="121"/>
    </row>
    <row r="23" spans="1:6" ht="12.75" customHeight="1" x14ac:dyDescent="0.25">
      <c r="A23" s="52" t="s">
        <v>19</v>
      </c>
      <c r="B23" s="25" t="s">
        <v>1</v>
      </c>
      <c r="C23" s="107">
        <f t="shared" ref="C23:E23" si="5">(C21-C22)/C20</f>
        <v>1.194729136163984E-2</v>
      </c>
      <c r="D23" s="135">
        <f t="shared" si="5"/>
        <v>0.22</v>
      </c>
      <c r="E23" s="97">
        <f t="shared" si="5"/>
        <v>8.1727962638645651E-3</v>
      </c>
      <c r="F23" s="121"/>
    </row>
    <row r="24" spans="1:6" ht="12.75" customHeight="1" x14ac:dyDescent="0.25">
      <c r="A24" s="52" t="s">
        <v>36</v>
      </c>
      <c r="B24" s="25" t="s">
        <v>6</v>
      </c>
      <c r="C24" s="109">
        <f>IF(C19="PAVED",20.3282*(C23)^0.5,IF(C19="UNPAVED",16.1345*(C23)^0.5))</f>
        <v>2.2219467795174377</v>
      </c>
      <c r="D24" s="136">
        <f t="shared" ref="D24:E24" si="6">IF(D19="PAVED",20.3282*(D23)^0.5,IF(D19="UNPAVED",16.1345*(D23)^0.5))</f>
        <v>7.5677513076871126</v>
      </c>
      <c r="E24" s="99">
        <f t="shared" si="6"/>
        <v>1.4586155787583697</v>
      </c>
      <c r="F24" s="121"/>
    </row>
    <row r="25" spans="1:6" ht="12.75" customHeight="1" x14ac:dyDescent="0.25">
      <c r="A25" s="52" t="s">
        <v>20</v>
      </c>
      <c r="B25" s="25" t="s">
        <v>3</v>
      </c>
      <c r="C25" s="109">
        <f>C20/(3600*C24)</f>
        <v>2.9884954216679813</v>
      </c>
      <c r="D25" s="136">
        <f t="shared" ref="D25:E25" si="7">D20/(3600*D24)</f>
        <v>5.5058186999806427E-2</v>
      </c>
      <c r="E25" s="99">
        <f t="shared" si="7"/>
        <v>0.32622257725944565</v>
      </c>
      <c r="F25" s="121"/>
    </row>
    <row r="26" spans="1:6" ht="9.75" customHeight="1" x14ac:dyDescent="0.2">
      <c r="A26" s="52"/>
      <c r="B26" s="25"/>
      <c r="C26" s="29"/>
      <c r="D26" s="129"/>
      <c r="E26" s="129"/>
      <c r="F26" s="121"/>
    </row>
    <row r="27" spans="1:6" ht="12.75" customHeight="1" x14ac:dyDescent="0.2">
      <c r="A27" s="10" t="s">
        <v>39</v>
      </c>
      <c r="B27" s="11"/>
      <c r="C27" s="29"/>
      <c r="D27" s="81"/>
      <c r="E27" s="95"/>
      <c r="F27" s="121"/>
    </row>
    <row r="28" spans="1:6" ht="12.75" customHeight="1" x14ac:dyDescent="0.2">
      <c r="A28" s="13"/>
      <c r="B28" s="3"/>
      <c r="C28" s="29"/>
      <c r="D28" s="95"/>
      <c r="E28" s="127"/>
      <c r="F28" s="121"/>
    </row>
    <row r="29" spans="1:6" ht="31.5" customHeight="1" x14ac:dyDescent="0.2">
      <c r="A29" s="66" t="s">
        <v>21</v>
      </c>
      <c r="B29" s="25"/>
      <c r="C29" s="112" t="s">
        <v>55</v>
      </c>
      <c r="D29" s="137" t="s">
        <v>55</v>
      </c>
      <c r="E29" s="100" t="s">
        <v>57</v>
      </c>
      <c r="F29" s="121"/>
    </row>
    <row r="30" spans="1:6" x14ac:dyDescent="0.2">
      <c r="A30" s="52" t="s">
        <v>22</v>
      </c>
      <c r="B30" s="25"/>
      <c r="C30" s="29">
        <v>0.04</v>
      </c>
      <c r="D30" s="129">
        <v>0.05</v>
      </c>
      <c r="E30" s="129">
        <v>1.4999999999999999E-2</v>
      </c>
      <c r="F30" s="121"/>
    </row>
    <row r="31" spans="1:6" ht="25.5" x14ac:dyDescent="0.2">
      <c r="A31" s="52" t="s">
        <v>23</v>
      </c>
      <c r="B31" s="25"/>
      <c r="C31" s="113" t="s">
        <v>58</v>
      </c>
      <c r="D31" s="138" t="s">
        <v>58</v>
      </c>
      <c r="E31" s="101" t="s">
        <v>56</v>
      </c>
      <c r="F31" s="121"/>
    </row>
    <row r="32" spans="1:6" x14ac:dyDescent="0.2">
      <c r="A32" s="52" t="s">
        <v>24</v>
      </c>
      <c r="B32" s="25" t="s">
        <v>10</v>
      </c>
      <c r="C32" s="29">
        <v>3</v>
      </c>
      <c r="D32" s="129">
        <v>3</v>
      </c>
      <c r="E32" s="25">
        <v>1</v>
      </c>
      <c r="F32" s="121"/>
    </row>
    <row r="33" spans="1:6" x14ac:dyDescent="0.2">
      <c r="A33" s="52" t="s">
        <v>25</v>
      </c>
      <c r="B33" s="25" t="s">
        <v>0</v>
      </c>
      <c r="C33" s="29">
        <v>120</v>
      </c>
      <c r="D33" s="129">
        <v>20</v>
      </c>
      <c r="E33" s="129">
        <v>65</v>
      </c>
      <c r="F33" s="121"/>
    </row>
    <row r="34" spans="1:6" x14ac:dyDescent="0.2">
      <c r="A34" s="52" t="s">
        <v>31</v>
      </c>
      <c r="B34" s="25" t="s">
        <v>0</v>
      </c>
      <c r="C34" s="29">
        <v>12</v>
      </c>
      <c r="D34" s="129">
        <v>3</v>
      </c>
      <c r="E34" s="129">
        <v>0.5</v>
      </c>
      <c r="F34" s="121"/>
    </row>
    <row r="35" spans="1:6" ht="15" x14ac:dyDescent="0.25">
      <c r="A35" s="52" t="s">
        <v>12</v>
      </c>
      <c r="B35" s="25" t="s">
        <v>0</v>
      </c>
      <c r="C35" s="106">
        <f t="shared" ref="C35:E35" si="8">2*(C32*C34)+C33</f>
        <v>192</v>
      </c>
      <c r="D35" s="134">
        <f t="shared" si="8"/>
        <v>38</v>
      </c>
      <c r="E35" s="96">
        <f t="shared" si="8"/>
        <v>66</v>
      </c>
      <c r="F35" s="121"/>
    </row>
    <row r="36" spans="1:6" ht="15" x14ac:dyDescent="0.25">
      <c r="A36" s="52" t="s">
        <v>26</v>
      </c>
      <c r="B36" s="25" t="s">
        <v>0</v>
      </c>
      <c r="C36" s="114">
        <f t="shared" ref="C36:E36" si="9">2*(((C32*C34)^2+C34^2))^0.5+C33</f>
        <v>195.8946638440411</v>
      </c>
      <c r="D36" s="139">
        <f t="shared" si="9"/>
        <v>38.973665961010276</v>
      </c>
      <c r="E36" s="102">
        <f t="shared" si="9"/>
        <v>66.414213562373092</v>
      </c>
      <c r="F36" s="121"/>
    </row>
    <row r="37" spans="1:6" ht="15" x14ac:dyDescent="0.25">
      <c r="A37" s="52" t="s">
        <v>27</v>
      </c>
      <c r="B37" s="25" t="s">
        <v>7</v>
      </c>
      <c r="C37" s="106">
        <f t="shared" ref="C37:E37" si="10">0.5*(C33+C35)*C34</f>
        <v>1872</v>
      </c>
      <c r="D37" s="134">
        <f t="shared" si="10"/>
        <v>87</v>
      </c>
      <c r="E37" s="96">
        <f t="shared" si="10"/>
        <v>32.75</v>
      </c>
      <c r="F37" s="121"/>
    </row>
    <row r="38" spans="1:6" ht="15" x14ac:dyDescent="0.25">
      <c r="A38" s="52" t="s">
        <v>8</v>
      </c>
      <c r="B38" s="25" t="s">
        <v>0</v>
      </c>
      <c r="C38" s="109">
        <f t="shared" ref="C38:E38" si="11">C37/C36</f>
        <v>9.5561561671244277</v>
      </c>
      <c r="D38" s="136">
        <f t="shared" si="11"/>
        <v>2.2322765348026499</v>
      </c>
      <c r="E38" s="99">
        <f t="shared" si="11"/>
        <v>0.49311733503013999</v>
      </c>
      <c r="F38" s="121"/>
    </row>
    <row r="39" spans="1:6" ht="15" x14ac:dyDescent="0.25">
      <c r="A39" s="52" t="s">
        <v>11</v>
      </c>
      <c r="B39" s="25" t="s">
        <v>0</v>
      </c>
      <c r="C39" s="109">
        <f t="shared" ref="C39:E39" si="12">C37/C35</f>
        <v>9.75</v>
      </c>
      <c r="D39" s="136">
        <f t="shared" si="12"/>
        <v>2.2894736842105261</v>
      </c>
      <c r="E39" s="99">
        <f t="shared" si="12"/>
        <v>0.49621212121212122</v>
      </c>
      <c r="F39" s="121"/>
    </row>
    <row r="40" spans="1:6" x14ac:dyDescent="0.2">
      <c r="A40" s="52" t="s">
        <v>122</v>
      </c>
      <c r="B40" s="25" t="s">
        <v>0</v>
      </c>
      <c r="C40" s="29">
        <v>38935</v>
      </c>
      <c r="D40" s="129">
        <v>4113</v>
      </c>
      <c r="E40" s="25">
        <v>2013</v>
      </c>
      <c r="F40" s="121"/>
    </row>
    <row r="41" spans="1:6" ht="15" x14ac:dyDescent="0.25">
      <c r="A41" s="52" t="s">
        <v>123</v>
      </c>
      <c r="B41" s="25" t="s">
        <v>0</v>
      </c>
      <c r="C41" s="111">
        <f>C40-(C10+C20)</f>
        <v>14730</v>
      </c>
      <c r="D41" s="128">
        <f>D40-(D10+D20)</f>
        <v>2313</v>
      </c>
      <c r="E41" s="28">
        <v>1</v>
      </c>
      <c r="F41" s="121"/>
    </row>
    <row r="42" spans="1:6" ht="15" x14ac:dyDescent="0.25">
      <c r="A42" s="52" t="s">
        <v>16</v>
      </c>
      <c r="B42" s="25" t="s">
        <v>0</v>
      </c>
      <c r="C42" s="111">
        <f>C22</f>
        <v>5184.3999999999996</v>
      </c>
      <c r="D42" s="128">
        <f>D22</f>
        <v>4128</v>
      </c>
      <c r="E42" s="28">
        <v>2</v>
      </c>
      <c r="F42" s="121"/>
    </row>
    <row r="43" spans="1:6" x14ac:dyDescent="0.2">
      <c r="A43" s="52" t="s">
        <v>17</v>
      </c>
      <c r="B43" s="25" t="s">
        <v>0</v>
      </c>
      <c r="C43" s="119">
        <v>5090.3999999999996</v>
      </c>
      <c r="D43" s="128">
        <v>3826</v>
      </c>
      <c r="E43" s="128">
        <v>1</v>
      </c>
      <c r="F43" s="121"/>
    </row>
    <row r="44" spans="1:6" ht="15" x14ac:dyDescent="0.25">
      <c r="A44" s="52" t="s">
        <v>2</v>
      </c>
      <c r="B44" s="25" t="s">
        <v>1</v>
      </c>
      <c r="C44" s="107">
        <f t="shared" ref="C44:E44" si="13">(C42-C43)/C41</f>
        <v>6.3815342837746101E-3</v>
      </c>
      <c r="D44" s="135">
        <f t="shared" si="13"/>
        <v>0.13056636402939906</v>
      </c>
      <c r="E44" s="97">
        <f t="shared" si="13"/>
        <v>1</v>
      </c>
      <c r="F44" s="121"/>
    </row>
    <row r="45" spans="1:6" x14ac:dyDescent="0.2">
      <c r="A45" s="52" t="s">
        <v>28</v>
      </c>
      <c r="B45" s="25" t="s">
        <v>5</v>
      </c>
      <c r="C45" s="108" t="s">
        <v>5</v>
      </c>
      <c r="D45" s="130" t="s">
        <v>5</v>
      </c>
      <c r="E45" s="130" t="s">
        <v>5</v>
      </c>
      <c r="F45" s="121"/>
    </row>
    <row r="46" spans="1:6" ht="15" x14ac:dyDescent="0.25">
      <c r="A46" s="52" t="s">
        <v>29</v>
      </c>
      <c r="B46" s="25" t="s">
        <v>6</v>
      </c>
      <c r="C46" s="109">
        <f>(1.49*C38^0.666*C44^0.5)/C30</f>
        <v>13.380041708804599</v>
      </c>
      <c r="D46" s="136">
        <f t="shared" ref="D46:E46" si="14">(1.49*D38^0.666*D44^0.5)/D30</f>
        <v>18.382225237912138</v>
      </c>
      <c r="E46" s="99">
        <f t="shared" si="14"/>
        <v>62.029729766548471</v>
      </c>
      <c r="F46" s="121"/>
    </row>
    <row r="47" spans="1:6" ht="15" x14ac:dyDescent="0.25">
      <c r="A47" s="52" t="s">
        <v>13</v>
      </c>
      <c r="B47" s="25"/>
      <c r="C47" s="109">
        <f t="shared" ref="C47:E47" si="15">C46/(32.2*C39)^0.5</f>
        <v>0.75513956173557917</v>
      </c>
      <c r="D47" s="136">
        <f t="shared" si="15"/>
        <v>2.1409292682913361</v>
      </c>
      <c r="E47" s="99">
        <f t="shared" si="15"/>
        <v>15.518090093193347</v>
      </c>
      <c r="F47" s="121"/>
    </row>
    <row r="48" spans="1:6" ht="15" x14ac:dyDescent="0.25">
      <c r="A48" s="53" t="s">
        <v>30</v>
      </c>
      <c r="B48" s="4" t="s">
        <v>3</v>
      </c>
      <c r="C48" s="109">
        <f t="shared" ref="C48:E48" si="16">C41/(3600*C46)</f>
        <v>0.30580373034070496</v>
      </c>
      <c r="D48" s="136">
        <f t="shared" si="16"/>
        <v>3.4952242815243374E-2</v>
      </c>
      <c r="E48" s="99">
        <f t="shared" si="16"/>
        <v>4.4781394151353922E-6</v>
      </c>
      <c r="F48" s="121"/>
    </row>
    <row r="49" spans="1:6" s="43" customFormat="1" ht="15" x14ac:dyDescent="0.25">
      <c r="A49" s="54" t="s">
        <v>46</v>
      </c>
      <c r="B49" s="28" t="s">
        <v>0</v>
      </c>
      <c r="C49" s="111">
        <f>IF(C6=2,C10+C20,IF(C6=3,C10+C20+C41))</f>
        <v>38935</v>
      </c>
      <c r="D49" s="140">
        <f t="shared" ref="D49:E49" si="17">IF(D6=2,D10+D20,IF(D6=3,D10+D20+D41))</f>
        <v>4113</v>
      </c>
      <c r="E49" s="103">
        <f t="shared" si="17"/>
        <v>2013</v>
      </c>
      <c r="F49" s="122"/>
    </row>
    <row r="50" spans="1:6" ht="15" x14ac:dyDescent="0.25">
      <c r="A50" s="55" t="s">
        <v>33</v>
      </c>
      <c r="B50" s="25" t="s">
        <v>3</v>
      </c>
      <c r="C50" s="109">
        <f>IF(C6=2,C15+C25,IF(C6=3,C15+C25+C48))</f>
        <v>3.2942991520086862</v>
      </c>
      <c r="D50" s="136">
        <f t="shared" ref="D50:E50" si="18">IF(D6=2,D15+D25,IF(D6=3,D15+D25+D48))</f>
        <v>0.24447802434008672</v>
      </c>
      <c r="E50" s="99">
        <f t="shared" si="18"/>
        <v>0.99152893751363824</v>
      </c>
      <c r="F50" s="121"/>
    </row>
    <row r="51" spans="1:6" ht="15" x14ac:dyDescent="0.25">
      <c r="A51" s="55" t="s">
        <v>33</v>
      </c>
      <c r="B51" s="25" t="s">
        <v>9</v>
      </c>
      <c r="C51" s="111">
        <f>C50*60</f>
        <v>197.65794912052118</v>
      </c>
      <c r="D51" s="140">
        <f>D50*60</f>
        <v>14.668681460405203</v>
      </c>
      <c r="E51" s="103">
        <f t="shared" ref="E51" si="19">E50*60</f>
        <v>59.491736250818292</v>
      </c>
      <c r="F51" s="121"/>
    </row>
    <row r="52" spans="1:6" ht="15" x14ac:dyDescent="0.25">
      <c r="A52" s="55" t="s">
        <v>34</v>
      </c>
      <c r="B52" s="25" t="s">
        <v>9</v>
      </c>
      <c r="C52" s="111">
        <f>IF(C51&lt;12,12,IF(C51&gt;12,C51))</f>
        <v>197.65794912052118</v>
      </c>
      <c r="D52" s="140">
        <f t="shared" ref="D52:E52" si="20">IF(D51&lt;12,12,IF(D51&gt;12,D51))</f>
        <v>14.668681460405203</v>
      </c>
      <c r="E52" s="103">
        <f t="shared" si="20"/>
        <v>59.491736250818292</v>
      </c>
      <c r="F52" s="121"/>
    </row>
    <row r="53" spans="1:6" ht="15" x14ac:dyDescent="0.25">
      <c r="A53" s="55" t="s">
        <v>32</v>
      </c>
      <c r="B53" s="25" t="s">
        <v>9</v>
      </c>
      <c r="C53" s="114">
        <f t="shared" ref="C53:E53" si="21">0.6*C52</f>
        <v>118.59476947231271</v>
      </c>
      <c r="D53" s="136">
        <f t="shared" si="21"/>
        <v>8.8012088762431215</v>
      </c>
      <c r="E53" s="99">
        <f t="shared" si="21"/>
        <v>35.695041750490972</v>
      </c>
      <c r="F53" s="121"/>
    </row>
    <row r="54" spans="1:6" ht="15" x14ac:dyDescent="0.25">
      <c r="A54" s="55" t="s">
        <v>59</v>
      </c>
      <c r="B54" s="25" t="s">
        <v>49</v>
      </c>
      <c r="C54" s="115">
        <f>IF(C6=2,AVERAGE(C13,C23),IF(C6=3,AVERAGE(C13,C23,C44)))</f>
        <v>8.3318307706937052E-3</v>
      </c>
      <c r="D54" s="141">
        <f t="shared" ref="D54:E54" si="22">IF(D6=2,AVERAGE(D13,D23),IF(D6=3,AVERAGE(D13,D23,D44)))</f>
        <v>0.28796656578757746</v>
      </c>
      <c r="E54" s="104">
        <f t="shared" si="22"/>
        <v>1.0753064798598951E-2</v>
      </c>
      <c r="F54" s="121"/>
    </row>
    <row r="55" spans="1:6" ht="15" x14ac:dyDescent="0.25">
      <c r="A55" s="55" t="s">
        <v>28</v>
      </c>
      <c r="B55" s="25" t="s">
        <v>6</v>
      </c>
      <c r="C55" s="109">
        <f t="shared" ref="C55:E55" si="23">C49/(C51*60)</f>
        <v>3.283028431459603</v>
      </c>
      <c r="D55" s="136">
        <f t="shared" si="23"/>
        <v>4.6732216651534264</v>
      </c>
      <c r="E55" s="99">
        <f t="shared" si="23"/>
        <v>0.56394387043189598</v>
      </c>
      <c r="F55" s="121"/>
    </row>
    <row r="56" spans="1:6" ht="15" x14ac:dyDescent="0.25">
      <c r="A56" s="80" t="s">
        <v>44</v>
      </c>
      <c r="B56" s="11"/>
      <c r="C56" s="116">
        <f t="shared" ref="C56:E56" si="24">C4</f>
        <v>18</v>
      </c>
      <c r="D56" s="142" t="str">
        <f t="shared" si="24"/>
        <v>A2</v>
      </c>
      <c r="E56" s="105" t="str">
        <f t="shared" si="24"/>
        <v>F1.2</v>
      </c>
      <c r="F56" s="121"/>
    </row>
    <row r="57" spans="1:6" ht="8.25" customHeight="1" x14ac:dyDescent="0.2">
      <c r="A57" s="144" t="s">
        <v>121</v>
      </c>
      <c r="B57" s="145"/>
      <c r="C57" s="145"/>
      <c r="D57" s="146"/>
      <c r="E57" s="56"/>
      <c r="F57" s="121"/>
    </row>
    <row r="58" spans="1:6" ht="8.25" customHeight="1" x14ac:dyDescent="0.2">
      <c r="A58" s="147"/>
      <c r="B58" s="148"/>
      <c r="C58" s="148"/>
      <c r="D58" s="149"/>
      <c r="E58" s="57"/>
      <c r="F58" s="121"/>
    </row>
    <row r="59" spans="1:6" x14ac:dyDescent="0.2">
      <c r="A59" s="150" t="s">
        <v>124</v>
      </c>
      <c r="B59" s="148"/>
      <c r="C59" s="148"/>
      <c r="D59" s="149"/>
      <c r="E59" s="57"/>
      <c r="F59" s="121"/>
    </row>
    <row r="60" spans="1:6" ht="24.75" customHeight="1" x14ac:dyDescent="0.2">
      <c r="A60" s="147"/>
      <c r="B60" s="148"/>
      <c r="C60" s="148"/>
      <c r="D60" s="149"/>
      <c r="E60" s="57"/>
      <c r="F60" s="121"/>
    </row>
    <row r="61" spans="1:6" x14ac:dyDescent="0.2">
      <c r="A61" s="150" t="s">
        <v>118</v>
      </c>
      <c r="B61" s="148"/>
      <c r="C61" s="148"/>
      <c r="D61" s="149"/>
      <c r="E61" s="57"/>
      <c r="F61" s="121"/>
    </row>
    <row r="62" spans="1:6" ht="16.5" customHeight="1" x14ac:dyDescent="0.2">
      <c r="A62" s="147"/>
      <c r="B62" s="148"/>
      <c r="C62" s="148"/>
      <c r="D62" s="149"/>
      <c r="E62" s="57"/>
      <c r="F62" s="121"/>
    </row>
    <row r="63" spans="1:6" ht="15.75" customHeight="1" x14ac:dyDescent="0.25">
      <c r="A63" s="143" t="s">
        <v>112</v>
      </c>
      <c r="B63" s="58"/>
      <c r="C63" s="58"/>
      <c r="D63" s="89"/>
      <c r="E63" s="58"/>
      <c r="F63" s="121"/>
    </row>
    <row r="64" spans="1:6" x14ac:dyDescent="0.2">
      <c r="A64" s="120"/>
      <c r="B64" s="25"/>
      <c r="C64" s="25"/>
      <c r="F64" s="121"/>
    </row>
  </sheetData>
  <mergeCells count="4">
    <mergeCell ref="A57:D58"/>
    <mergeCell ref="A61:D62"/>
    <mergeCell ref="A59:D60"/>
    <mergeCell ref="A2:C3"/>
  </mergeCells>
  <conditionalFormatting sqref="C23:E23">
    <cfRule type="cellIs" dxfId="11" priority="6" operator="lessThan">
      <formula>0.005</formula>
    </cfRule>
  </conditionalFormatting>
  <conditionalFormatting sqref="C29:E29">
    <cfRule type="containsText" dxfId="10" priority="5" operator="containsText" text="Grass">
      <formula>NOT(ISERROR(SEARCH("Grass",C29)))</formula>
    </cfRule>
  </conditionalFormatting>
  <conditionalFormatting sqref="C6:E6">
    <cfRule type="cellIs" dxfId="9" priority="4" operator="equal">
      <formula>3</formula>
    </cfRule>
  </conditionalFormatting>
  <conditionalFormatting sqref="D40:E40">
    <cfRule type="cellIs" dxfId="8" priority="2" operator="equal">
      <formula>$C$49</formula>
    </cfRule>
    <cfRule type="cellIs" dxfId="7" priority="3" operator="equal">
      <formula>$C$49</formula>
    </cfRule>
  </conditionalFormatting>
  <conditionalFormatting sqref="D20:E20">
    <cfRule type="cellIs" dxfId="6" priority="1" operator="greaterThan">
      <formula>1500</formula>
    </cfRule>
  </conditionalFormatting>
  <printOptions gridLines="1"/>
  <pageMargins left="1.93" right="0.33" top="0.66" bottom="0.38" header="0.28000000000000003" footer="0.19"/>
  <pageSetup scale="77" fitToWidth="0" orientation="portrait" r:id="rId1"/>
  <headerFooter>
    <oddHeader>&amp;LSmith Engineering Company&amp;C &amp;R&amp;D</oddHeader>
    <oddFooter>&amp;L&amp;"Arial Narrow,Regular"&amp;8&amp;Z&amp;F&amp;A&amp;R&amp;P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60"/>
  <sheetViews>
    <sheetView zoomScaleNormal="100" workbookViewId="0">
      <selection activeCell="C24" sqref="C24"/>
    </sheetView>
  </sheetViews>
  <sheetFormatPr defaultRowHeight="12.75" x14ac:dyDescent="0.2"/>
  <cols>
    <col min="1" max="1" width="39.140625" style="1" customWidth="1"/>
    <col min="2" max="2" width="5.85546875" style="2" customWidth="1"/>
    <col min="3" max="3" width="7.42578125" style="2" customWidth="1"/>
    <col min="4" max="4" width="8.42578125" style="2" customWidth="1"/>
    <col min="5" max="5" width="7.7109375" style="2" customWidth="1"/>
    <col min="6" max="6" width="8.28515625" style="2" customWidth="1"/>
    <col min="7" max="10" width="7.7109375" style="2" customWidth="1"/>
    <col min="11" max="40" width="9.140625" style="2" customWidth="1"/>
    <col min="41" max="53" width="9.140625" style="2"/>
    <col min="54" max="16384" width="9.140625" style="1"/>
  </cols>
  <sheetData>
    <row r="1" spans="1:53" ht="18" x14ac:dyDescent="0.25">
      <c r="A1" s="59" t="s">
        <v>114</v>
      </c>
      <c r="B1" s="44"/>
      <c r="C1" s="45" t="s">
        <v>45</v>
      </c>
      <c r="D1" s="44"/>
      <c r="E1" s="44"/>
      <c r="F1" s="46"/>
      <c r="G1" s="46"/>
      <c r="H1" s="46"/>
      <c r="I1" s="4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</row>
    <row r="2" spans="1:53" x14ac:dyDescent="0.2">
      <c r="A2" s="90" t="s">
        <v>115</v>
      </c>
      <c r="B2" s="91"/>
      <c r="C2" s="91"/>
      <c r="D2" s="47"/>
      <c r="E2" s="47"/>
      <c r="F2" s="48"/>
      <c r="G2" s="48"/>
      <c r="H2" s="48"/>
      <c r="I2" s="48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</row>
    <row r="3" spans="1:53" ht="12" customHeight="1" x14ac:dyDescent="0.2">
      <c r="A3" s="49"/>
      <c r="B3" s="5"/>
      <c r="C3" s="17"/>
      <c r="D3" s="5"/>
      <c r="E3" s="5"/>
      <c r="F3" s="58"/>
      <c r="G3" s="17"/>
      <c r="H3" s="17"/>
      <c r="I3" s="17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</row>
    <row r="4" spans="1:53" ht="12" customHeight="1" x14ac:dyDescent="0.2">
      <c r="A4" s="50" t="s">
        <v>42</v>
      </c>
      <c r="B4" s="21"/>
      <c r="C4" s="30" t="s">
        <v>50</v>
      </c>
      <c r="D4" s="30" t="s">
        <v>54</v>
      </c>
      <c r="E4" s="30" t="s">
        <v>60</v>
      </c>
      <c r="F4" s="26" t="s">
        <v>61</v>
      </c>
      <c r="G4" s="22" t="s">
        <v>62</v>
      </c>
      <c r="H4" s="33" t="s">
        <v>63</v>
      </c>
      <c r="I4" s="40" t="s">
        <v>64</v>
      </c>
      <c r="J4" s="18" t="s">
        <v>65</v>
      </c>
      <c r="K4" s="18" t="s">
        <v>66</v>
      </c>
      <c r="L4" s="18" t="s">
        <v>111</v>
      </c>
      <c r="M4" s="18" t="s">
        <v>67</v>
      </c>
      <c r="N4" s="18" t="s">
        <v>68</v>
      </c>
      <c r="O4" s="18" t="s">
        <v>69</v>
      </c>
      <c r="P4" s="18" t="s">
        <v>70</v>
      </c>
      <c r="Q4" s="18" t="s">
        <v>71</v>
      </c>
      <c r="R4" s="18" t="s">
        <v>72</v>
      </c>
      <c r="S4" s="18" t="s">
        <v>73</v>
      </c>
      <c r="T4" s="18" t="s">
        <v>74</v>
      </c>
      <c r="U4" s="18" t="s">
        <v>75</v>
      </c>
      <c r="V4" s="18" t="s">
        <v>76</v>
      </c>
      <c r="W4" s="18" t="s">
        <v>79</v>
      </c>
      <c r="X4" s="18" t="s">
        <v>80</v>
      </c>
      <c r="Y4" s="18" t="s">
        <v>81</v>
      </c>
      <c r="Z4" s="18" t="s">
        <v>82</v>
      </c>
      <c r="AA4" s="18" t="s">
        <v>83</v>
      </c>
      <c r="AB4" s="18" t="s">
        <v>84</v>
      </c>
      <c r="AC4" s="18" t="s">
        <v>85</v>
      </c>
      <c r="AD4" s="18" t="s">
        <v>106</v>
      </c>
      <c r="AE4" s="18" t="s">
        <v>107</v>
      </c>
      <c r="AF4" s="18" t="s">
        <v>108</v>
      </c>
      <c r="AG4" s="18" t="s">
        <v>109</v>
      </c>
      <c r="AH4" s="18" t="s">
        <v>86</v>
      </c>
      <c r="AI4" s="18" t="s">
        <v>87</v>
      </c>
      <c r="AJ4" s="18" t="s">
        <v>88</v>
      </c>
      <c r="AK4" s="18" t="s">
        <v>89</v>
      </c>
      <c r="AL4" s="18" t="s">
        <v>90</v>
      </c>
      <c r="AM4" s="18" t="s">
        <v>91</v>
      </c>
      <c r="AN4" s="18" t="s">
        <v>92</v>
      </c>
      <c r="AO4" s="18" t="s">
        <v>93</v>
      </c>
      <c r="AP4" s="18" t="s">
        <v>94</v>
      </c>
      <c r="AQ4" s="18" t="s">
        <v>95</v>
      </c>
      <c r="AR4" s="18" t="s">
        <v>96</v>
      </c>
      <c r="AS4" s="18" t="s">
        <v>97</v>
      </c>
      <c r="AT4" s="18" t="s">
        <v>98</v>
      </c>
      <c r="AU4" s="18" t="s">
        <v>99</v>
      </c>
      <c r="AV4" s="18" t="s">
        <v>100</v>
      </c>
      <c r="AW4" s="18" t="s">
        <v>101</v>
      </c>
      <c r="AX4" s="18" t="s">
        <v>110</v>
      </c>
      <c r="AY4" s="18" t="s">
        <v>102</v>
      </c>
      <c r="AZ4" s="18" t="s">
        <v>103</v>
      </c>
      <c r="BA4" s="18" t="s">
        <v>104</v>
      </c>
    </row>
    <row r="5" spans="1:53" ht="12" hidden="1" customHeight="1" x14ac:dyDescent="0.2">
      <c r="A5" s="51" t="s">
        <v>43</v>
      </c>
      <c r="B5" s="21"/>
      <c r="C5" s="31">
        <v>10.65</v>
      </c>
      <c r="D5" s="31">
        <v>10.65</v>
      </c>
      <c r="E5" s="31">
        <v>10.65</v>
      </c>
      <c r="F5" s="20">
        <v>15.77</v>
      </c>
      <c r="G5" s="24">
        <v>22.71</v>
      </c>
      <c r="H5" s="34">
        <v>40.01</v>
      </c>
      <c r="I5" s="31">
        <v>23.53</v>
      </c>
      <c r="J5" s="19">
        <v>14.66</v>
      </c>
      <c r="K5" s="19">
        <v>14.66</v>
      </c>
      <c r="L5" s="19">
        <v>14.66</v>
      </c>
      <c r="M5" s="19">
        <v>14.66</v>
      </c>
      <c r="N5" s="19">
        <v>14.66</v>
      </c>
      <c r="O5" s="19">
        <v>14.66</v>
      </c>
      <c r="P5" s="19">
        <v>14.66</v>
      </c>
      <c r="Q5" s="19">
        <v>14.66</v>
      </c>
      <c r="R5" s="19">
        <v>14.66</v>
      </c>
      <c r="S5" s="19">
        <v>14.66</v>
      </c>
      <c r="T5" s="19">
        <v>14.66</v>
      </c>
      <c r="U5" s="19">
        <v>14.66</v>
      </c>
      <c r="V5" s="19">
        <v>14.66</v>
      </c>
      <c r="W5" s="19">
        <v>14.66</v>
      </c>
      <c r="X5" s="19">
        <v>14.66</v>
      </c>
      <c r="Y5" s="19">
        <v>14.66</v>
      </c>
      <c r="Z5" s="19">
        <v>14.66</v>
      </c>
      <c r="AA5" s="19">
        <v>14.66</v>
      </c>
      <c r="AB5" s="19">
        <v>14.66</v>
      </c>
      <c r="AC5" s="19">
        <v>14.66</v>
      </c>
      <c r="AD5" s="19">
        <v>14.66</v>
      </c>
      <c r="AE5" s="19">
        <v>14.66</v>
      </c>
      <c r="AF5" s="19">
        <v>14.66</v>
      </c>
      <c r="AG5" s="19">
        <v>14.66</v>
      </c>
      <c r="AH5" s="19">
        <v>14.66</v>
      </c>
      <c r="AI5" s="19">
        <v>14.66</v>
      </c>
      <c r="AJ5" s="19">
        <v>14.66</v>
      </c>
      <c r="AK5" s="19">
        <v>14.66</v>
      </c>
      <c r="AL5" s="19">
        <v>14.66</v>
      </c>
      <c r="AM5" s="19">
        <v>14.66</v>
      </c>
      <c r="AN5" s="19">
        <v>14.66</v>
      </c>
      <c r="AO5" s="19">
        <v>14.66</v>
      </c>
      <c r="AP5" s="19">
        <v>14.66</v>
      </c>
      <c r="AQ5" s="19">
        <v>14.66</v>
      </c>
      <c r="AR5" s="19">
        <v>14.66</v>
      </c>
      <c r="AS5" s="19">
        <v>14.66</v>
      </c>
      <c r="AT5" s="19">
        <v>14.66</v>
      </c>
      <c r="AU5" s="19">
        <v>14.66</v>
      </c>
      <c r="AV5" s="19">
        <v>14.66</v>
      </c>
      <c r="AW5" s="19">
        <v>14.66</v>
      </c>
      <c r="AX5" s="19">
        <v>14.66</v>
      </c>
      <c r="AY5" s="19">
        <v>14.66</v>
      </c>
      <c r="AZ5" s="19">
        <v>14.66</v>
      </c>
      <c r="BA5" s="19">
        <v>14.66</v>
      </c>
    </row>
    <row r="6" spans="1:53" x14ac:dyDescent="0.2">
      <c r="A6" s="16" t="s">
        <v>40</v>
      </c>
      <c r="B6" s="23"/>
      <c r="C6" s="32">
        <v>3</v>
      </c>
      <c r="D6" s="32">
        <v>3</v>
      </c>
      <c r="E6" s="32">
        <v>3</v>
      </c>
      <c r="F6" s="20">
        <v>3</v>
      </c>
      <c r="G6" s="24">
        <v>3</v>
      </c>
      <c r="H6" s="42">
        <v>2</v>
      </c>
      <c r="I6" s="41">
        <v>3</v>
      </c>
      <c r="J6" s="20">
        <v>3</v>
      </c>
      <c r="K6" s="20">
        <v>3</v>
      </c>
      <c r="L6" s="20">
        <v>3</v>
      </c>
      <c r="M6" s="20">
        <v>3</v>
      </c>
      <c r="N6" s="20">
        <v>3</v>
      </c>
      <c r="O6" s="20">
        <v>3</v>
      </c>
      <c r="P6" s="20">
        <v>3</v>
      </c>
      <c r="Q6" s="20">
        <v>3</v>
      </c>
      <c r="R6" s="20">
        <v>3</v>
      </c>
      <c r="S6" s="20">
        <v>3</v>
      </c>
      <c r="T6" s="20">
        <v>3</v>
      </c>
      <c r="U6" s="20">
        <v>3</v>
      </c>
      <c r="V6" s="20">
        <v>3</v>
      </c>
      <c r="W6" s="20">
        <v>2</v>
      </c>
      <c r="X6" s="20">
        <v>3</v>
      </c>
      <c r="Y6" s="20">
        <v>3</v>
      </c>
      <c r="Z6" s="20">
        <v>3</v>
      </c>
      <c r="AA6" s="20">
        <v>3</v>
      </c>
      <c r="AB6" s="20">
        <v>2</v>
      </c>
      <c r="AC6" s="20">
        <v>2</v>
      </c>
      <c r="AD6" s="20">
        <v>3</v>
      </c>
      <c r="AE6" s="20">
        <v>3</v>
      </c>
      <c r="AF6" s="20">
        <v>2</v>
      </c>
      <c r="AG6" s="20">
        <v>3</v>
      </c>
      <c r="AH6" s="20">
        <v>3</v>
      </c>
      <c r="AI6" s="20">
        <v>3</v>
      </c>
      <c r="AJ6" s="20">
        <v>3</v>
      </c>
      <c r="AK6" s="20">
        <v>2</v>
      </c>
      <c r="AL6" s="20">
        <v>3</v>
      </c>
      <c r="AM6" s="20">
        <v>3</v>
      </c>
      <c r="AN6" s="20">
        <v>3</v>
      </c>
      <c r="AO6" s="20">
        <v>3</v>
      </c>
      <c r="AP6" s="20">
        <v>2</v>
      </c>
      <c r="AQ6" s="20">
        <v>3</v>
      </c>
      <c r="AR6" s="20">
        <v>2</v>
      </c>
      <c r="AS6" s="20">
        <v>2</v>
      </c>
      <c r="AT6" s="20">
        <v>3</v>
      </c>
      <c r="AU6" s="20">
        <v>3</v>
      </c>
      <c r="AV6" s="20">
        <v>3</v>
      </c>
      <c r="AW6" s="20">
        <v>3</v>
      </c>
      <c r="AX6" s="20">
        <v>2</v>
      </c>
      <c r="AY6" s="20">
        <v>3</v>
      </c>
      <c r="AZ6" s="20">
        <v>3</v>
      </c>
      <c r="BA6" s="20">
        <v>3</v>
      </c>
    </row>
    <row r="7" spans="1:53" x14ac:dyDescent="0.2">
      <c r="A7" s="15" t="s">
        <v>37</v>
      </c>
      <c r="B7" s="3"/>
      <c r="C7" s="12"/>
      <c r="D7" s="29"/>
      <c r="E7" s="29"/>
      <c r="F7" s="27"/>
      <c r="G7" s="12"/>
      <c r="H7" s="35"/>
      <c r="I7" s="29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</row>
    <row r="8" spans="1:53" ht="27" customHeight="1" x14ac:dyDescent="0.2">
      <c r="A8" s="66" t="s">
        <v>113</v>
      </c>
      <c r="B8" s="25"/>
      <c r="C8" s="30" t="s">
        <v>52</v>
      </c>
      <c r="D8" s="30" t="s">
        <v>52</v>
      </c>
      <c r="E8" s="30" t="s">
        <v>52</v>
      </c>
      <c r="F8" s="30" t="s">
        <v>52</v>
      </c>
      <c r="G8" s="30" t="s">
        <v>52</v>
      </c>
      <c r="H8" s="30" t="s">
        <v>52</v>
      </c>
      <c r="I8" s="30" t="s">
        <v>52</v>
      </c>
      <c r="J8" s="30" t="s">
        <v>52</v>
      </c>
      <c r="K8" s="30" t="s">
        <v>52</v>
      </c>
      <c r="L8" s="30" t="s">
        <v>52</v>
      </c>
      <c r="M8" s="30" t="s">
        <v>52</v>
      </c>
      <c r="N8" s="30" t="s">
        <v>52</v>
      </c>
      <c r="O8" s="30" t="s">
        <v>52</v>
      </c>
      <c r="P8" s="30" t="s">
        <v>52</v>
      </c>
      <c r="Q8" s="30" t="s">
        <v>52</v>
      </c>
      <c r="R8" s="30" t="s">
        <v>52</v>
      </c>
      <c r="S8" s="30" t="s">
        <v>52</v>
      </c>
      <c r="T8" s="30" t="s">
        <v>52</v>
      </c>
      <c r="U8" s="30" t="s">
        <v>52</v>
      </c>
      <c r="V8" s="30" t="s">
        <v>52</v>
      </c>
      <c r="W8" s="30" t="s">
        <v>78</v>
      </c>
      <c r="X8" s="30" t="s">
        <v>78</v>
      </c>
      <c r="Y8" s="30" t="s">
        <v>52</v>
      </c>
      <c r="Z8" s="30" t="s">
        <v>52</v>
      </c>
      <c r="AA8" s="30" t="s">
        <v>78</v>
      </c>
      <c r="AB8" s="30" t="s">
        <v>78</v>
      </c>
      <c r="AC8" s="30" t="s">
        <v>78</v>
      </c>
      <c r="AD8" s="30" t="s">
        <v>78</v>
      </c>
      <c r="AE8" s="30" t="s">
        <v>52</v>
      </c>
      <c r="AF8" s="30" t="s">
        <v>78</v>
      </c>
      <c r="AG8" s="30" t="s">
        <v>52</v>
      </c>
      <c r="AH8" s="30" t="s">
        <v>78</v>
      </c>
      <c r="AI8" s="30" t="s">
        <v>78</v>
      </c>
      <c r="AJ8" s="30" t="s">
        <v>52</v>
      </c>
      <c r="AK8" s="30" t="s">
        <v>78</v>
      </c>
      <c r="AL8" s="30" t="s">
        <v>78</v>
      </c>
      <c r="AM8" s="30" t="s">
        <v>52</v>
      </c>
      <c r="AN8" s="30" t="s">
        <v>52</v>
      </c>
      <c r="AO8" s="30" t="s">
        <v>52</v>
      </c>
      <c r="AP8" s="30" t="s">
        <v>78</v>
      </c>
      <c r="AQ8" s="30" t="s">
        <v>78</v>
      </c>
      <c r="AR8" s="30" t="s">
        <v>78</v>
      </c>
      <c r="AS8" s="30" t="s">
        <v>78</v>
      </c>
      <c r="AT8" s="30" t="s">
        <v>78</v>
      </c>
      <c r="AU8" s="30" t="s">
        <v>78</v>
      </c>
      <c r="AV8" s="30" t="s">
        <v>52</v>
      </c>
      <c r="AW8" s="30" t="s">
        <v>52</v>
      </c>
      <c r="AX8" s="30" t="s">
        <v>78</v>
      </c>
      <c r="AY8" s="30" t="s">
        <v>52</v>
      </c>
      <c r="AZ8" s="30" t="s">
        <v>52</v>
      </c>
      <c r="BA8" s="30" t="s">
        <v>52</v>
      </c>
    </row>
    <row r="9" spans="1:53" ht="12.75" customHeight="1" x14ac:dyDescent="0.25">
      <c r="A9" s="52" t="s">
        <v>35</v>
      </c>
      <c r="B9" s="25"/>
      <c r="C9" s="60">
        <f>IF(C8="RANGE",0.13,IF(C8="BERMUDAGRASS",0.41,IF(C8="DENSEGRASS",0.24,IF(C8="SHORTGRASS",0.15,IF(C8="RESIDUECOVER1",0.17,IF(C8="RESIDUECOVER2",0.06,IF(C8="SMOOTHSURFACE",0.011,IF(C8="FALLOW",0.05,))))))))</f>
        <v>0.13</v>
      </c>
      <c r="D9" s="60">
        <f>IF(D8="RANGE",0.13,IF(D8="BERMUDAGRASS",0.41,IF(D8="DENSEGRASS",0.24,IF(D8="SHORTGRASS",0.15,IF(D8="RESIDUECOVER1",0.17,IF(D8="RESIDUECOVER2",0.06,IF(D8="SMOOTHSURFACE",0.011,IF(D8="FALLOW",0.05,))))))))</f>
        <v>0.13</v>
      </c>
      <c r="E9" s="60">
        <f t="shared" ref="E9:Q9" si="0">IF(E8="RANGE",0.13,IF(E8="BERMUDAGRASS",0.41,IF(E8="DENSEGRASS",0.24,IF(E8="SHORTGRASS",0.15,IF(E8="RESIDUECOVER1",0.17,IF(E8="RESIDUECOVER2",0.06,IF(E8="SMOOTHSURFACE",0.011,IF(E8="FALLOW",0.05,))))))))</f>
        <v>0.13</v>
      </c>
      <c r="F9" s="60">
        <f t="shared" si="0"/>
        <v>0.13</v>
      </c>
      <c r="G9" s="60">
        <f t="shared" si="0"/>
        <v>0.13</v>
      </c>
      <c r="H9" s="60">
        <f t="shared" si="0"/>
        <v>0.13</v>
      </c>
      <c r="I9" s="60">
        <f t="shared" si="0"/>
        <v>0.13</v>
      </c>
      <c r="J9" s="60">
        <f t="shared" si="0"/>
        <v>0.13</v>
      </c>
      <c r="K9" s="60">
        <f t="shared" si="0"/>
        <v>0.13</v>
      </c>
      <c r="L9" s="60">
        <f t="shared" ref="L9" si="1">IF(L8="RANGE",0.13,IF(L8="BERMUDAGRASS",0.41,IF(L8="DENSEGRASS",0.24,IF(L8="SHORTGRASS",0.15,IF(L8="RESIDUECOVER1",0.17,IF(L8="RESIDUECOVER2",0.06,IF(L8="SMOOTHSURFACE",0.011,IF(L8="FALLOW",0.05,))))))))</f>
        <v>0.13</v>
      </c>
      <c r="M9" s="60">
        <f t="shared" si="0"/>
        <v>0.13</v>
      </c>
      <c r="N9" s="60">
        <f t="shared" si="0"/>
        <v>0.13</v>
      </c>
      <c r="O9" s="60">
        <f t="shared" si="0"/>
        <v>0.13</v>
      </c>
      <c r="P9" s="60">
        <f t="shared" si="0"/>
        <v>0.13</v>
      </c>
      <c r="Q9" s="69">
        <f t="shared" si="0"/>
        <v>0.13</v>
      </c>
      <c r="R9" s="60">
        <f t="shared" ref="R9:T9" si="2">IF(R8="RANGE",0.13,IF(R8="BERMUDAGRASS",0.41,IF(R8="DENSEGRASS",0.24,IF(R8="SHORTGRASS",0.15,IF(R8="RESIDUECOVER1",0.17,IF(R8="RESIDUECOVER2",0.06,IF(R8="SMOOTHSURFACE",0.011,IF(R8="FALLOW",0.05,))))))))</f>
        <v>0.13</v>
      </c>
      <c r="S9" s="60">
        <f t="shared" si="2"/>
        <v>0.13</v>
      </c>
      <c r="T9" s="69">
        <f t="shared" si="2"/>
        <v>0.13</v>
      </c>
      <c r="U9" s="69">
        <f t="shared" ref="U9:AT9" si="3">IF(U8="RANGE",0.13,IF(U8="BERMUDAGRASS",0.41,IF(U8="DENSEGRASS",0.24,IF(U8="SHORTGRASS",0.15,IF(U8="RESIDUECOVER1",0.17,IF(U8="RESIDUECOVER2",0.06,IF(U8="SMOOTHSURFACE",0.011,IF(U8="FALLOW",0.05,))))))))</f>
        <v>0.13</v>
      </c>
      <c r="V9" s="69">
        <f t="shared" si="3"/>
        <v>0.13</v>
      </c>
      <c r="W9" s="69">
        <f t="shared" si="3"/>
        <v>1.0999999999999999E-2</v>
      </c>
      <c r="X9" s="69">
        <f t="shared" si="3"/>
        <v>1.0999999999999999E-2</v>
      </c>
      <c r="Y9" s="69">
        <f t="shared" si="3"/>
        <v>0.13</v>
      </c>
      <c r="Z9" s="69">
        <f t="shared" si="3"/>
        <v>0.13</v>
      </c>
      <c r="AA9" s="69">
        <f t="shared" si="3"/>
        <v>1.0999999999999999E-2</v>
      </c>
      <c r="AB9" s="69">
        <f t="shared" si="3"/>
        <v>1.0999999999999999E-2</v>
      </c>
      <c r="AC9" s="69">
        <f t="shared" si="3"/>
        <v>1.0999999999999999E-2</v>
      </c>
      <c r="AD9" s="69">
        <f t="shared" ref="AD9:AF9" si="4">IF(AD8="RANGE",0.13,IF(AD8="BERMUDAGRASS",0.41,IF(AD8="DENSEGRASS",0.24,IF(AD8="SHORTGRASS",0.15,IF(AD8="RESIDUECOVER1",0.17,IF(AD8="RESIDUECOVER2",0.06,IF(AD8="SMOOTHSURFACE",0.011,IF(AD8="FALLOW",0.05,))))))))</f>
        <v>1.0999999999999999E-2</v>
      </c>
      <c r="AE9" s="69">
        <f t="shared" si="4"/>
        <v>0.13</v>
      </c>
      <c r="AF9" s="69">
        <f t="shared" si="4"/>
        <v>1.0999999999999999E-2</v>
      </c>
      <c r="AG9" s="69">
        <f t="shared" ref="AG9" si="5">IF(AG8="RANGE",0.13,IF(AG8="BERMUDAGRASS",0.41,IF(AG8="DENSEGRASS",0.24,IF(AG8="SHORTGRASS",0.15,IF(AG8="RESIDUECOVER1",0.17,IF(AG8="RESIDUECOVER2",0.06,IF(AG8="SMOOTHSURFACE",0.011,IF(AG8="FALLOW",0.05,))))))))</f>
        <v>0.13</v>
      </c>
      <c r="AH9" s="69">
        <f t="shared" si="3"/>
        <v>1.0999999999999999E-2</v>
      </c>
      <c r="AI9" s="69">
        <f t="shared" si="3"/>
        <v>1.0999999999999999E-2</v>
      </c>
      <c r="AJ9" s="69">
        <f t="shared" si="3"/>
        <v>0.13</v>
      </c>
      <c r="AK9" s="69">
        <f t="shared" si="3"/>
        <v>1.0999999999999999E-2</v>
      </c>
      <c r="AL9" s="69">
        <f t="shared" si="3"/>
        <v>1.0999999999999999E-2</v>
      </c>
      <c r="AM9" s="69">
        <f t="shared" si="3"/>
        <v>0.13</v>
      </c>
      <c r="AN9" s="69">
        <f t="shared" si="3"/>
        <v>0.13</v>
      </c>
      <c r="AO9" s="69">
        <f t="shared" si="3"/>
        <v>0.13</v>
      </c>
      <c r="AP9" s="69">
        <f t="shared" si="3"/>
        <v>1.0999999999999999E-2</v>
      </c>
      <c r="AQ9" s="69">
        <f t="shared" si="3"/>
        <v>1.0999999999999999E-2</v>
      </c>
      <c r="AR9" s="69">
        <f t="shared" si="3"/>
        <v>1.0999999999999999E-2</v>
      </c>
      <c r="AS9" s="69">
        <f t="shared" si="3"/>
        <v>1.0999999999999999E-2</v>
      </c>
      <c r="AT9" s="69">
        <f t="shared" si="3"/>
        <v>1.0999999999999999E-2</v>
      </c>
      <c r="AU9" s="69">
        <f t="shared" ref="AU9:BA9" si="6">IF(AU8="RANGE",0.13,IF(AU8="BERMUDAGRASS",0.41,IF(AU8="DENSEGRASS",0.24,IF(AU8="SHORTGRASS",0.15,IF(AU8="RESIDUECOVER1",0.17,IF(AU8="RESIDUECOVER2",0.06,IF(AU8="SMOOTHSURFACE",0.011,IF(AU8="FALLOW",0.05,))))))))</f>
        <v>1.0999999999999999E-2</v>
      </c>
      <c r="AV9" s="69">
        <f t="shared" si="6"/>
        <v>0.13</v>
      </c>
      <c r="AW9" s="69">
        <f t="shared" si="6"/>
        <v>0.13</v>
      </c>
      <c r="AX9" s="69">
        <f t="shared" ref="AX9" si="7">IF(AX8="RANGE",0.13,IF(AX8="BERMUDAGRASS",0.41,IF(AX8="DENSEGRASS",0.24,IF(AX8="SHORTGRASS",0.15,IF(AX8="RESIDUECOVER1",0.17,IF(AX8="RESIDUECOVER2",0.06,IF(AX8="SMOOTHSURFACE",0.011,IF(AX8="FALLOW",0.05,))))))))</f>
        <v>1.0999999999999999E-2</v>
      </c>
      <c r="AY9" s="69">
        <f t="shared" si="6"/>
        <v>0.13</v>
      </c>
      <c r="AZ9" s="69">
        <f t="shared" si="6"/>
        <v>0.13</v>
      </c>
      <c r="BA9" s="69">
        <f t="shared" si="6"/>
        <v>0.13</v>
      </c>
    </row>
    <row r="10" spans="1:53" ht="12.75" customHeight="1" x14ac:dyDescent="0.2">
      <c r="A10" s="52" t="s">
        <v>15</v>
      </c>
      <c r="B10" s="25" t="s">
        <v>0</v>
      </c>
      <c r="C10" s="8">
        <v>300</v>
      </c>
      <c r="D10" s="8">
        <v>300</v>
      </c>
      <c r="E10" s="8">
        <v>300</v>
      </c>
      <c r="F10" s="6">
        <v>300</v>
      </c>
      <c r="G10" s="8">
        <v>300</v>
      </c>
      <c r="H10" s="36">
        <v>300</v>
      </c>
      <c r="I10" s="6">
        <v>300</v>
      </c>
      <c r="J10" s="6">
        <v>300</v>
      </c>
      <c r="K10" s="6">
        <v>300</v>
      </c>
      <c r="L10" s="6">
        <v>300</v>
      </c>
      <c r="M10" s="6">
        <v>300</v>
      </c>
      <c r="N10" s="6">
        <v>300</v>
      </c>
      <c r="O10" s="6">
        <v>300</v>
      </c>
      <c r="P10" s="6">
        <v>300</v>
      </c>
      <c r="Q10" s="6">
        <v>300</v>
      </c>
      <c r="R10" s="6">
        <v>300</v>
      </c>
      <c r="S10" s="6">
        <v>300</v>
      </c>
      <c r="T10" s="6">
        <v>300</v>
      </c>
      <c r="U10" s="6">
        <v>300</v>
      </c>
      <c r="V10" s="6">
        <v>300</v>
      </c>
      <c r="W10" s="6">
        <v>300</v>
      </c>
      <c r="X10" s="6">
        <v>300</v>
      </c>
      <c r="Y10" s="6">
        <v>300</v>
      </c>
      <c r="Z10" s="6">
        <v>300</v>
      </c>
      <c r="AA10" s="6">
        <v>300</v>
      </c>
      <c r="AB10" s="6">
        <v>300</v>
      </c>
      <c r="AC10" s="6">
        <v>300</v>
      </c>
      <c r="AD10" s="6">
        <v>300</v>
      </c>
      <c r="AE10" s="6">
        <v>300</v>
      </c>
      <c r="AF10" s="6">
        <v>300</v>
      </c>
      <c r="AG10" s="6">
        <v>300</v>
      </c>
      <c r="AH10" s="6">
        <v>300</v>
      </c>
      <c r="AI10" s="6">
        <v>300</v>
      </c>
      <c r="AJ10" s="6">
        <v>300</v>
      </c>
      <c r="AK10" s="6">
        <v>300</v>
      </c>
      <c r="AL10" s="6">
        <v>300</v>
      </c>
      <c r="AM10" s="6">
        <v>300</v>
      </c>
      <c r="AN10" s="6">
        <v>300</v>
      </c>
      <c r="AO10" s="6">
        <v>300</v>
      </c>
      <c r="AP10" s="6">
        <v>300</v>
      </c>
      <c r="AQ10" s="6">
        <v>300</v>
      </c>
      <c r="AR10" s="6">
        <v>300</v>
      </c>
      <c r="AS10" s="6">
        <v>300</v>
      </c>
      <c r="AT10" s="6">
        <v>300</v>
      </c>
      <c r="AU10" s="6">
        <v>300</v>
      </c>
      <c r="AV10" s="6">
        <v>300</v>
      </c>
      <c r="AW10" s="6">
        <v>300</v>
      </c>
      <c r="AX10" s="6">
        <v>300</v>
      </c>
      <c r="AY10" s="6">
        <v>300</v>
      </c>
      <c r="AZ10" s="6">
        <v>300</v>
      </c>
      <c r="BA10" s="6">
        <v>300</v>
      </c>
    </row>
    <row r="11" spans="1:53" ht="12.75" customHeight="1" x14ac:dyDescent="0.2">
      <c r="A11" s="52" t="s">
        <v>16</v>
      </c>
      <c r="B11" s="25" t="s">
        <v>0</v>
      </c>
      <c r="C11" s="8">
        <v>3826</v>
      </c>
      <c r="D11" s="8">
        <v>4612</v>
      </c>
      <c r="E11" s="8">
        <v>3837</v>
      </c>
      <c r="F11" s="6">
        <v>4628</v>
      </c>
      <c r="G11" s="8">
        <v>3846</v>
      </c>
      <c r="H11" s="36">
        <v>3850</v>
      </c>
      <c r="I11" s="6">
        <v>4040</v>
      </c>
      <c r="J11" s="6">
        <v>4224</v>
      </c>
      <c r="K11" s="6">
        <v>4224</v>
      </c>
      <c r="L11" s="6">
        <v>4623</v>
      </c>
      <c r="M11" s="6">
        <v>3854</v>
      </c>
      <c r="N11" s="6">
        <v>4123</v>
      </c>
      <c r="O11" s="6">
        <v>4124</v>
      </c>
      <c r="P11" s="6">
        <v>4138</v>
      </c>
      <c r="Q11" s="6">
        <v>4132</v>
      </c>
      <c r="R11" s="6">
        <v>4048</v>
      </c>
      <c r="S11" s="6">
        <v>4050</v>
      </c>
      <c r="T11" s="6">
        <v>3812</v>
      </c>
      <c r="U11" s="6">
        <v>3860</v>
      </c>
      <c r="V11" s="6">
        <v>3822</v>
      </c>
      <c r="W11" s="6">
        <v>3776</v>
      </c>
      <c r="X11" s="6">
        <v>3808</v>
      </c>
      <c r="Y11" s="6">
        <v>3863</v>
      </c>
      <c r="Z11" s="6">
        <v>3855</v>
      </c>
      <c r="AA11" s="6">
        <v>3824</v>
      </c>
      <c r="AB11" s="6">
        <v>3769</v>
      </c>
      <c r="AC11" s="6">
        <v>3766</v>
      </c>
      <c r="AD11" s="6">
        <v>3806</v>
      </c>
      <c r="AE11" s="6">
        <v>3881</v>
      </c>
      <c r="AF11" s="6">
        <v>3775</v>
      </c>
      <c r="AG11" s="6">
        <v>3863</v>
      </c>
      <c r="AH11" s="6">
        <v>3850</v>
      </c>
      <c r="AI11" s="6">
        <v>3830</v>
      </c>
      <c r="AJ11" s="6">
        <v>3895</v>
      </c>
      <c r="AK11" s="6">
        <v>3812</v>
      </c>
      <c r="AL11" s="6">
        <v>3844</v>
      </c>
      <c r="AM11" s="6">
        <v>3896</v>
      </c>
      <c r="AN11" s="6">
        <v>3899</v>
      </c>
      <c r="AO11" s="6">
        <v>3894</v>
      </c>
      <c r="AP11" s="6">
        <v>3793</v>
      </c>
      <c r="AQ11" s="6">
        <v>3838</v>
      </c>
      <c r="AR11" s="6">
        <v>3794</v>
      </c>
      <c r="AS11" s="6">
        <v>3795</v>
      </c>
      <c r="AT11" s="6">
        <v>3946</v>
      </c>
      <c r="AU11" s="6">
        <v>3848</v>
      </c>
      <c r="AV11" s="6">
        <v>3887</v>
      </c>
      <c r="AW11" s="6">
        <v>3812</v>
      </c>
      <c r="AX11" s="6">
        <v>3793</v>
      </c>
      <c r="AY11" s="6">
        <v>3832</v>
      </c>
      <c r="AZ11" s="6">
        <v>3911</v>
      </c>
      <c r="BA11" s="6">
        <v>3831</v>
      </c>
    </row>
    <row r="12" spans="1:53" ht="12.75" customHeight="1" x14ac:dyDescent="0.2">
      <c r="A12" s="52" t="s">
        <v>17</v>
      </c>
      <c r="B12" s="25" t="s">
        <v>0</v>
      </c>
      <c r="C12" s="8">
        <v>3810</v>
      </c>
      <c r="D12" s="8">
        <v>4458</v>
      </c>
      <c r="E12" s="8">
        <v>3830</v>
      </c>
      <c r="F12" s="6">
        <v>4468</v>
      </c>
      <c r="G12" s="8">
        <v>3842</v>
      </c>
      <c r="H12" s="36">
        <v>3846</v>
      </c>
      <c r="I12" s="6">
        <v>3948</v>
      </c>
      <c r="J12" s="6">
        <v>4132</v>
      </c>
      <c r="K12" s="6">
        <v>4177</v>
      </c>
      <c r="L12" s="6">
        <v>4485</v>
      </c>
      <c r="M12" s="6">
        <v>3843</v>
      </c>
      <c r="N12" s="6">
        <v>4122</v>
      </c>
      <c r="O12" s="6">
        <v>4122</v>
      </c>
      <c r="P12" s="6">
        <v>4120</v>
      </c>
      <c r="Q12" s="6">
        <v>4130</v>
      </c>
      <c r="R12" s="6">
        <v>4012</v>
      </c>
      <c r="S12" s="6">
        <v>4025</v>
      </c>
      <c r="T12" s="6">
        <v>3808</v>
      </c>
      <c r="U12" s="6">
        <v>3858</v>
      </c>
      <c r="V12" s="6">
        <v>3812</v>
      </c>
      <c r="W12" s="6">
        <v>3766</v>
      </c>
      <c r="X12" s="6">
        <v>3798</v>
      </c>
      <c r="Y12" s="6">
        <v>3858</v>
      </c>
      <c r="Z12" s="6">
        <v>3850</v>
      </c>
      <c r="AA12" s="6">
        <v>3819</v>
      </c>
      <c r="AB12" s="6">
        <v>3762</v>
      </c>
      <c r="AC12" s="6">
        <v>3760</v>
      </c>
      <c r="AD12" s="6">
        <v>3797</v>
      </c>
      <c r="AE12" s="6">
        <v>3869</v>
      </c>
      <c r="AF12" s="6">
        <v>3772</v>
      </c>
      <c r="AG12" s="6">
        <v>3856</v>
      </c>
      <c r="AH12" s="6">
        <v>3838</v>
      </c>
      <c r="AI12" s="6">
        <v>3822</v>
      </c>
      <c r="AJ12" s="6">
        <v>3871</v>
      </c>
      <c r="AK12" s="6">
        <v>3808</v>
      </c>
      <c r="AL12" s="6">
        <v>3838</v>
      </c>
      <c r="AM12" s="6">
        <v>3873</v>
      </c>
      <c r="AN12" s="6">
        <v>3894</v>
      </c>
      <c r="AO12" s="6">
        <v>3872</v>
      </c>
      <c r="AP12" s="6">
        <v>3782</v>
      </c>
      <c r="AQ12" s="6">
        <v>3832</v>
      </c>
      <c r="AR12" s="6">
        <v>3785</v>
      </c>
      <c r="AS12" s="6">
        <v>3785</v>
      </c>
      <c r="AT12" s="6">
        <v>3925</v>
      </c>
      <c r="AU12" s="6">
        <v>3836</v>
      </c>
      <c r="AV12" s="6">
        <v>3873</v>
      </c>
      <c r="AW12" s="6">
        <v>3808</v>
      </c>
      <c r="AX12" s="6">
        <v>3785</v>
      </c>
      <c r="AY12" s="6">
        <v>3822</v>
      </c>
      <c r="AZ12" s="6">
        <v>3908</v>
      </c>
      <c r="BA12" s="6">
        <v>3819</v>
      </c>
    </row>
    <row r="13" spans="1:53" ht="12.75" customHeight="1" x14ac:dyDescent="0.25">
      <c r="A13" s="52" t="s">
        <v>2</v>
      </c>
      <c r="B13" s="25" t="s">
        <v>1</v>
      </c>
      <c r="C13" s="61">
        <f t="shared" ref="C13:H13" si="8">(C11-C12)/C10</f>
        <v>5.3333333333333337E-2</v>
      </c>
      <c r="D13" s="61">
        <f t="shared" si="8"/>
        <v>0.51333333333333331</v>
      </c>
      <c r="E13" s="61">
        <f t="shared" si="8"/>
        <v>2.3333333333333334E-2</v>
      </c>
      <c r="F13" s="61">
        <f t="shared" si="8"/>
        <v>0.53333333333333333</v>
      </c>
      <c r="G13" s="61">
        <f t="shared" si="8"/>
        <v>1.3333333333333334E-2</v>
      </c>
      <c r="H13" s="61">
        <f t="shared" si="8"/>
        <v>1.3333333333333334E-2</v>
      </c>
      <c r="I13" s="61">
        <f>(I11-I12)/I10</f>
        <v>0.30666666666666664</v>
      </c>
      <c r="J13" s="61">
        <f>(J11-J12)/J10</f>
        <v>0.30666666666666664</v>
      </c>
      <c r="K13" s="61">
        <f>(K11-K12)/K10</f>
        <v>0.15666666666666668</v>
      </c>
      <c r="L13" s="61">
        <f>(L11-L12)/L10</f>
        <v>0.46</v>
      </c>
      <c r="M13" s="61">
        <f t="shared" ref="M13:Q13" si="9">(M11-M12)/M10</f>
        <v>3.6666666666666667E-2</v>
      </c>
      <c r="N13" s="61">
        <f t="shared" si="9"/>
        <v>3.3333333333333335E-3</v>
      </c>
      <c r="O13" s="61">
        <f t="shared" si="9"/>
        <v>6.6666666666666671E-3</v>
      </c>
      <c r="P13" s="61">
        <f t="shared" si="9"/>
        <v>0.06</v>
      </c>
      <c r="Q13" s="70">
        <f t="shared" si="9"/>
        <v>6.6666666666666671E-3</v>
      </c>
      <c r="R13" s="61">
        <f t="shared" ref="R13:T13" si="10">(R11-R12)/R10</f>
        <v>0.12</v>
      </c>
      <c r="S13" s="61">
        <f t="shared" si="10"/>
        <v>8.3333333333333329E-2</v>
      </c>
      <c r="T13" s="70">
        <f t="shared" si="10"/>
        <v>1.3333333333333334E-2</v>
      </c>
      <c r="U13" s="70">
        <f t="shared" ref="U13:AT13" si="11">(U11-U12)/U10</f>
        <v>6.6666666666666671E-3</v>
      </c>
      <c r="V13" s="70">
        <f t="shared" si="11"/>
        <v>3.3333333333333333E-2</v>
      </c>
      <c r="W13" s="70">
        <f t="shared" si="11"/>
        <v>3.3333333333333333E-2</v>
      </c>
      <c r="X13" s="70">
        <f t="shared" si="11"/>
        <v>3.3333333333333333E-2</v>
      </c>
      <c r="Y13" s="70">
        <f t="shared" si="11"/>
        <v>1.6666666666666666E-2</v>
      </c>
      <c r="Z13" s="70">
        <f t="shared" si="11"/>
        <v>1.6666666666666666E-2</v>
      </c>
      <c r="AA13" s="70">
        <f t="shared" si="11"/>
        <v>1.6666666666666666E-2</v>
      </c>
      <c r="AB13" s="70">
        <f t="shared" si="11"/>
        <v>2.3333333333333334E-2</v>
      </c>
      <c r="AC13" s="70">
        <f t="shared" si="11"/>
        <v>0.02</v>
      </c>
      <c r="AD13" s="70">
        <f t="shared" ref="AD13:AF13" si="12">(AD11-AD12)/AD10</f>
        <v>0.03</v>
      </c>
      <c r="AE13" s="70">
        <f t="shared" si="12"/>
        <v>0.04</v>
      </c>
      <c r="AF13" s="70">
        <f t="shared" si="12"/>
        <v>0.01</v>
      </c>
      <c r="AG13" s="70">
        <f t="shared" ref="AG13" si="13">(AG11-AG12)/AG10</f>
        <v>2.3333333333333334E-2</v>
      </c>
      <c r="AH13" s="70">
        <f t="shared" si="11"/>
        <v>0.04</v>
      </c>
      <c r="AI13" s="70">
        <f t="shared" si="11"/>
        <v>2.6666666666666668E-2</v>
      </c>
      <c r="AJ13" s="70">
        <f t="shared" si="11"/>
        <v>0.08</v>
      </c>
      <c r="AK13" s="70">
        <f t="shared" si="11"/>
        <v>1.3333333333333334E-2</v>
      </c>
      <c r="AL13" s="70">
        <f t="shared" si="11"/>
        <v>0.02</v>
      </c>
      <c r="AM13" s="70">
        <f t="shared" si="11"/>
        <v>7.6666666666666661E-2</v>
      </c>
      <c r="AN13" s="70">
        <f t="shared" si="11"/>
        <v>1.6666666666666666E-2</v>
      </c>
      <c r="AO13" s="70">
        <f t="shared" si="11"/>
        <v>7.3333333333333334E-2</v>
      </c>
      <c r="AP13" s="70">
        <f t="shared" si="11"/>
        <v>3.6666666666666667E-2</v>
      </c>
      <c r="AQ13" s="70">
        <f t="shared" si="11"/>
        <v>0.02</v>
      </c>
      <c r="AR13" s="70">
        <f t="shared" si="11"/>
        <v>0.03</v>
      </c>
      <c r="AS13" s="70">
        <f t="shared" si="11"/>
        <v>3.3333333333333333E-2</v>
      </c>
      <c r="AT13" s="70">
        <f t="shared" si="11"/>
        <v>7.0000000000000007E-2</v>
      </c>
      <c r="AU13" s="70">
        <f t="shared" ref="AU13:BA13" si="14">(AU11-AU12)/AU10</f>
        <v>0.04</v>
      </c>
      <c r="AV13" s="70">
        <f t="shared" si="14"/>
        <v>4.6666666666666669E-2</v>
      </c>
      <c r="AW13" s="70">
        <f t="shared" si="14"/>
        <v>1.3333333333333334E-2</v>
      </c>
      <c r="AX13" s="70">
        <f t="shared" ref="AX13" si="15">(AX11-AX12)/AX10</f>
        <v>2.6666666666666668E-2</v>
      </c>
      <c r="AY13" s="70">
        <f t="shared" si="14"/>
        <v>3.3333333333333333E-2</v>
      </c>
      <c r="AZ13" s="70">
        <f t="shared" si="14"/>
        <v>0.01</v>
      </c>
      <c r="BA13" s="70">
        <f t="shared" si="14"/>
        <v>0.04</v>
      </c>
    </row>
    <row r="14" spans="1:53" ht="12.75" customHeight="1" x14ac:dyDescent="0.2">
      <c r="A14" s="52" t="s">
        <v>18</v>
      </c>
      <c r="B14" s="25" t="s">
        <v>4</v>
      </c>
      <c r="C14" s="7">
        <v>1.5</v>
      </c>
      <c r="D14" s="7">
        <f>$C$14</f>
        <v>1.5</v>
      </c>
      <c r="E14" s="7">
        <f t="shared" ref="E14:BA14" si="16">$C$14</f>
        <v>1.5</v>
      </c>
      <c r="F14" s="7">
        <f t="shared" si="16"/>
        <v>1.5</v>
      </c>
      <c r="G14" s="7">
        <f t="shared" si="16"/>
        <v>1.5</v>
      </c>
      <c r="H14" s="7">
        <f t="shared" si="16"/>
        <v>1.5</v>
      </c>
      <c r="I14" s="7">
        <f t="shared" si="16"/>
        <v>1.5</v>
      </c>
      <c r="J14" s="7">
        <f t="shared" si="16"/>
        <v>1.5</v>
      </c>
      <c r="K14" s="7">
        <f t="shared" si="16"/>
        <v>1.5</v>
      </c>
      <c r="L14" s="7">
        <f t="shared" si="16"/>
        <v>1.5</v>
      </c>
      <c r="M14" s="7">
        <f t="shared" si="16"/>
        <v>1.5</v>
      </c>
      <c r="N14" s="7">
        <f t="shared" si="16"/>
        <v>1.5</v>
      </c>
      <c r="O14" s="7">
        <f t="shared" si="16"/>
        <v>1.5</v>
      </c>
      <c r="P14" s="7">
        <f t="shared" si="16"/>
        <v>1.5</v>
      </c>
      <c r="Q14" s="7">
        <f t="shared" si="16"/>
        <v>1.5</v>
      </c>
      <c r="R14" s="7">
        <f t="shared" si="16"/>
        <v>1.5</v>
      </c>
      <c r="S14" s="7">
        <f t="shared" si="16"/>
        <v>1.5</v>
      </c>
      <c r="T14" s="7">
        <f t="shared" si="16"/>
        <v>1.5</v>
      </c>
      <c r="U14" s="7">
        <f t="shared" si="16"/>
        <v>1.5</v>
      </c>
      <c r="V14" s="7">
        <f t="shared" si="16"/>
        <v>1.5</v>
      </c>
      <c r="W14" s="7">
        <f t="shared" si="16"/>
        <v>1.5</v>
      </c>
      <c r="X14" s="7">
        <f t="shared" si="16"/>
        <v>1.5</v>
      </c>
      <c r="Y14" s="7">
        <f t="shared" si="16"/>
        <v>1.5</v>
      </c>
      <c r="Z14" s="7">
        <f t="shared" si="16"/>
        <v>1.5</v>
      </c>
      <c r="AA14" s="7">
        <f t="shared" si="16"/>
        <v>1.5</v>
      </c>
      <c r="AB14" s="7">
        <f t="shared" si="16"/>
        <v>1.5</v>
      </c>
      <c r="AC14" s="7">
        <f t="shared" si="16"/>
        <v>1.5</v>
      </c>
      <c r="AD14" s="7">
        <f t="shared" si="16"/>
        <v>1.5</v>
      </c>
      <c r="AE14" s="7">
        <f t="shared" si="16"/>
        <v>1.5</v>
      </c>
      <c r="AF14" s="7">
        <f t="shared" si="16"/>
        <v>1.5</v>
      </c>
      <c r="AG14" s="7">
        <f t="shared" si="16"/>
        <v>1.5</v>
      </c>
      <c r="AH14" s="7">
        <f t="shared" si="16"/>
        <v>1.5</v>
      </c>
      <c r="AI14" s="7">
        <f t="shared" si="16"/>
        <v>1.5</v>
      </c>
      <c r="AJ14" s="7">
        <f t="shared" si="16"/>
        <v>1.5</v>
      </c>
      <c r="AK14" s="7">
        <f t="shared" si="16"/>
        <v>1.5</v>
      </c>
      <c r="AL14" s="7">
        <f t="shared" si="16"/>
        <v>1.5</v>
      </c>
      <c r="AM14" s="7">
        <f t="shared" si="16"/>
        <v>1.5</v>
      </c>
      <c r="AN14" s="7">
        <f t="shared" si="16"/>
        <v>1.5</v>
      </c>
      <c r="AO14" s="7">
        <f t="shared" si="16"/>
        <v>1.5</v>
      </c>
      <c r="AP14" s="7">
        <f t="shared" si="16"/>
        <v>1.5</v>
      </c>
      <c r="AQ14" s="7">
        <f t="shared" si="16"/>
        <v>1.5</v>
      </c>
      <c r="AR14" s="7">
        <f t="shared" si="16"/>
        <v>1.5</v>
      </c>
      <c r="AS14" s="7">
        <f t="shared" si="16"/>
        <v>1.5</v>
      </c>
      <c r="AT14" s="7">
        <f t="shared" si="16"/>
        <v>1.5</v>
      </c>
      <c r="AU14" s="7">
        <f t="shared" si="16"/>
        <v>1.5</v>
      </c>
      <c r="AV14" s="7">
        <f t="shared" si="16"/>
        <v>1.5</v>
      </c>
      <c r="AW14" s="7">
        <f t="shared" si="16"/>
        <v>1.5</v>
      </c>
      <c r="AX14" s="7">
        <f t="shared" si="16"/>
        <v>1.5</v>
      </c>
      <c r="AY14" s="7">
        <f t="shared" si="16"/>
        <v>1.5</v>
      </c>
      <c r="AZ14" s="7">
        <f t="shared" si="16"/>
        <v>1.5</v>
      </c>
      <c r="BA14" s="7">
        <f t="shared" si="16"/>
        <v>1.5</v>
      </c>
    </row>
    <row r="15" spans="1:53" ht="15" customHeight="1" x14ac:dyDescent="0.25">
      <c r="A15" s="52" t="s">
        <v>41</v>
      </c>
      <c r="B15" s="25" t="s">
        <v>3</v>
      </c>
      <c r="C15" s="62">
        <f t="shared" ref="C15:H15" si="17">(0.007*(C9*C10)^0.8)/((C14^0.5)*(C13^0.4))</f>
        <v>0.34602271142892815</v>
      </c>
      <c r="D15" s="62">
        <f t="shared" si="17"/>
        <v>0.13987635597858561</v>
      </c>
      <c r="E15" s="62">
        <f t="shared" si="17"/>
        <v>0.48162983515348023</v>
      </c>
      <c r="F15" s="62">
        <f t="shared" si="17"/>
        <v>0.13775412259421987</v>
      </c>
      <c r="G15" s="62">
        <f t="shared" si="17"/>
        <v>0.60246053269541122</v>
      </c>
      <c r="H15" s="62">
        <f t="shared" si="17"/>
        <v>0.60246053269541122</v>
      </c>
      <c r="I15" s="62">
        <f>(0.007*(I9*I10)^0.8)/((I14^0.5)*(I13^0.4))</f>
        <v>0.17188479758856517</v>
      </c>
      <c r="J15" s="62">
        <f>(0.007*(J9*J10)^0.8)/((J14^0.5)*(J13^0.4))</f>
        <v>0.17188479758856517</v>
      </c>
      <c r="K15" s="62">
        <f>(0.007*(K9*K10)^0.8)/((K14^0.5)*(K13^0.4))</f>
        <v>0.2248606464198657</v>
      </c>
      <c r="L15" s="62">
        <f>(0.007*(L9*L10)^0.8)/((L14^0.5)*(L13^0.4))</f>
        <v>0.14615072141970725</v>
      </c>
      <c r="M15" s="62">
        <f t="shared" ref="M15:Q15" si="18">(0.007*(M9*M10)^0.8)/((M14^0.5)*(M13^0.4))</f>
        <v>0.40197174201290503</v>
      </c>
      <c r="N15" s="62">
        <f t="shared" si="18"/>
        <v>1.0489447122033468</v>
      </c>
      <c r="O15" s="62">
        <f t="shared" si="18"/>
        <v>0.79495143882004715</v>
      </c>
      <c r="P15" s="62">
        <f t="shared" si="18"/>
        <v>0.33009853427666824</v>
      </c>
      <c r="Q15" s="71">
        <f t="shared" si="18"/>
        <v>0.79495143882004715</v>
      </c>
      <c r="R15" s="62">
        <f t="shared" ref="R15:T15" si="19">(0.007*(R9*R10)^0.8)/((R14^0.5)*(R13^0.4))</f>
        <v>0.25016790849197323</v>
      </c>
      <c r="S15" s="62">
        <f t="shared" si="19"/>
        <v>0.289452026531971</v>
      </c>
      <c r="T15" s="71">
        <f t="shared" si="19"/>
        <v>0.60246053269541122</v>
      </c>
      <c r="U15" s="71">
        <f t="shared" ref="U15:AT15" si="20">(0.007*(U9*U10)^0.8)/((U14^0.5)*(U13^0.4))</f>
        <v>0.79495143882004715</v>
      </c>
      <c r="V15" s="71">
        <f t="shared" si="20"/>
        <v>0.41759241144232673</v>
      </c>
      <c r="W15" s="71">
        <f t="shared" si="20"/>
        <v>5.7904466454652963E-2</v>
      </c>
      <c r="X15" s="71">
        <f t="shared" si="20"/>
        <v>5.7904466454652963E-2</v>
      </c>
      <c r="Y15" s="71">
        <f t="shared" si="20"/>
        <v>0.55101649037687961</v>
      </c>
      <c r="Z15" s="71">
        <f t="shared" si="20"/>
        <v>0.55101649037687961</v>
      </c>
      <c r="AA15" s="71">
        <f t="shared" si="20"/>
        <v>7.6405401555998301E-2</v>
      </c>
      <c r="AB15" s="71">
        <f t="shared" si="20"/>
        <v>6.6784064722058264E-2</v>
      </c>
      <c r="AC15" s="71">
        <f t="shared" si="20"/>
        <v>7.1031594566157347E-2</v>
      </c>
      <c r="AD15" s="71">
        <f t="shared" ref="AD15:AF15" si="21">(0.007*(AD9*AD10)^0.8)/((AD14^0.5)*(AD13^0.4))</f>
        <v>6.039695735212991E-2</v>
      </c>
      <c r="AE15" s="71">
        <f t="shared" si="21"/>
        <v>0.3882219615289314</v>
      </c>
      <c r="AF15" s="71">
        <f t="shared" si="21"/>
        <v>9.3726750944857537E-2</v>
      </c>
      <c r="AG15" s="71">
        <f t="shared" ref="AG15" si="22">(0.007*(AG9*AG10)^0.8)/((AG14^0.5)*(AG13^0.4))</f>
        <v>0.48162983515348023</v>
      </c>
      <c r="AH15" s="71">
        <f t="shared" si="20"/>
        <v>5.3831882314787333E-2</v>
      </c>
      <c r="AI15" s="71">
        <f t="shared" si="20"/>
        <v>6.3310547533438358E-2</v>
      </c>
      <c r="AJ15" s="71">
        <f t="shared" si="20"/>
        <v>0.29421722928628191</v>
      </c>
      <c r="AK15" s="71">
        <f t="shared" si="20"/>
        <v>8.3538768305735242E-2</v>
      </c>
      <c r="AL15" s="71">
        <f t="shared" si="20"/>
        <v>7.1031594566157347E-2</v>
      </c>
      <c r="AM15" s="71">
        <f t="shared" si="20"/>
        <v>0.29926881472553135</v>
      </c>
      <c r="AN15" s="71">
        <f t="shared" si="20"/>
        <v>0.55101649037687961</v>
      </c>
      <c r="AO15" s="71">
        <f t="shared" si="20"/>
        <v>0.30463761431900188</v>
      </c>
      <c r="AP15" s="71">
        <f t="shared" si="20"/>
        <v>5.5738463184020988E-2</v>
      </c>
      <c r="AQ15" s="71">
        <f t="shared" si="20"/>
        <v>7.1031594566157347E-2</v>
      </c>
      <c r="AR15" s="71">
        <f t="shared" si="20"/>
        <v>6.039695735212991E-2</v>
      </c>
      <c r="AS15" s="71">
        <f t="shared" si="20"/>
        <v>5.7904466454652963E-2</v>
      </c>
      <c r="AT15" s="71">
        <f t="shared" si="20"/>
        <v>4.3035251602747918E-2</v>
      </c>
      <c r="AU15" s="71">
        <f t="shared" ref="AU15:BA15" si="23">(0.007*(AU9*AU10)^0.8)/((AU14^0.5)*(AU13^0.4))</f>
        <v>5.3831882314787333E-2</v>
      </c>
      <c r="AV15" s="71">
        <f t="shared" si="23"/>
        <v>0.36500716003390099</v>
      </c>
      <c r="AW15" s="71">
        <f t="shared" si="23"/>
        <v>0.60246053269541122</v>
      </c>
      <c r="AX15" s="71">
        <f t="shared" ref="AX15" si="24">(0.007*(AX9*AX10)^0.8)/((AX14^0.5)*(AX13^0.4))</f>
        <v>6.3310547533438358E-2</v>
      </c>
      <c r="AY15" s="71">
        <f t="shared" si="23"/>
        <v>0.41759241144232673</v>
      </c>
      <c r="AZ15" s="71">
        <f t="shared" si="23"/>
        <v>0.67593369458587493</v>
      </c>
      <c r="BA15" s="71">
        <f t="shared" si="23"/>
        <v>0.3882219615289314</v>
      </c>
    </row>
    <row r="16" spans="1:53" ht="11.25" customHeight="1" x14ac:dyDescent="0.2">
      <c r="A16" s="52"/>
      <c r="B16" s="25"/>
      <c r="C16" s="8"/>
      <c r="D16" s="8"/>
      <c r="E16" s="8"/>
      <c r="F16" s="8"/>
      <c r="G16" s="8"/>
      <c r="H16" s="3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</row>
    <row r="17" spans="1:53" ht="12.75" customHeight="1" x14ac:dyDescent="0.2">
      <c r="A17" s="10" t="s">
        <v>38</v>
      </c>
      <c r="B17" s="11"/>
      <c r="C17" s="14"/>
      <c r="D17" s="14"/>
      <c r="E17" s="14"/>
      <c r="F17" s="14"/>
      <c r="G17" s="14"/>
      <c r="H17" s="39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</row>
    <row r="18" spans="1:53" x14ac:dyDescent="0.2">
      <c r="A18" s="13"/>
      <c r="B18" s="3"/>
      <c r="C18" s="12"/>
      <c r="D18" s="12"/>
      <c r="E18" s="12"/>
      <c r="F18" s="9"/>
      <c r="G18" s="12"/>
      <c r="H18" s="35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</row>
    <row r="19" spans="1:53" ht="24.75" customHeight="1" x14ac:dyDescent="0.2">
      <c r="A19" s="66" t="s">
        <v>14</v>
      </c>
      <c r="B19" s="25"/>
      <c r="C19" s="30" t="s">
        <v>53</v>
      </c>
      <c r="D19" s="30" t="s">
        <v>51</v>
      </c>
      <c r="E19" s="30" t="s">
        <v>51</v>
      </c>
      <c r="F19" s="30" t="s">
        <v>51</v>
      </c>
      <c r="G19" s="30" t="s">
        <v>51</v>
      </c>
      <c r="H19" s="30" t="s">
        <v>51</v>
      </c>
      <c r="I19" s="30" t="s">
        <v>51</v>
      </c>
      <c r="J19" s="30" t="s">
        <v>51</v>
      </c>
      <c r="K19" s="30" t="s">
        <v>51</v>
      </c>
      <c r="L19" s="30" t="s">
        <v>51</v>
      </c>
      <c r="M19" s="30" t="s">
        <v>51</v>
      </c>
      <c r="N19" s="30" t="s">
        <v>51</v>
      </c>
      <c r="O19" s="30" t="s">
        <v>51</v>
      </c>
      <c r="P19" s="30" t="s">
        <v>51</v>
      </c>
      <c r="Q19" s="30" t="s">
        <v>51</v>
      </c>
      <c r="R19" s="30" t="s">
        <v>51</v>
      </c>
      <c r="S19" s="30" t="s">
        <v>51</v>
      </c>
      <c r="T19" s="30" t="s">
        <v>51</v>
      </c>
      <c r="U19" s="30" t="s">
        <v>51</v>
      </c>
      <c r="V19" s="30" t="s">
        <v>53</v>
      </c>
      <c r="W19" s="30" t="s">
        <v>51</v>
      </c>
      <c r="X19" s="30" t="s">
        <v>53</v>
      </c>
      <c r="Y19" s="30" t="s">
        <v>51</v>
      </c>
      <c r="Z19" s="30" t="s">
        <v>51</v>
      </c>
      <c r="AA19" s="30" t="s">
        <v>53</v>
      </c>
      <c r="AB19" s="30" t="s">
        <v>53</v>
      </c>
      <c r="AC19" s="30" t="s">
        <v>53</v>
      </c>
      <c r="AD19" s="30" t="s">
        <v>53</v>
      </c>
      <c r="AE19" s="30" t="s">
        <v>53</v>
      </c>
      <c r="AF19" s="30" t="s">
        <v>53</v>
      </c>
      <c r="AG19" s="30" t="s">
        <v>53</v>
      </c>
      <c r="AH19" s="30" t="s">
        <v>53</v>
      </c>
      <c r="AI19" s="30" t="s">
        <v>53</v>
      </c>
      <c r="AJ19" s="30" t="s">
        <v>53</v>
      </c>
      <c r="AK19" s="30" t="s">
        <v>53</v>
      </c>
      <c r="AL19" s="30" t="s">
        <v>53</v>
      </c>
      <c r="AM19" s="30" t="s">
        <v>51</v>
      </c>
      <c r="AN19" s="30" t="s">
        <v>51</v>
      </c>
      <c r="AO19" s="30" t="s">
        <v>51</v>
      </c>
      <c r="AP19" s="30" t="s">
        <v>53</v>
      </c>
      <c r="AQ19" s="30" t="s">
        <v>53</v>
      </c>
      <c r="AR19" s="30" t="s">
        <v>53</v>
      </c>
      <c r="AS19" s="30" t="s">
        <v>53</v>
      </c>
      <c r="AT19" s="30" t="s">
        <v>51</v>
      </c>
      <c r="AU19" s="30" t="s">
        <v>53</v>
      </c>
      <c r="AV19" s="30" t="s">
        <v>51</v>
      </c>
      <c r="AW19" s="30" t="s">
        <v>51</v>
      </c>
      <c r="AX19" s="30" t="s">
        <v>53</v>
      </c>
      <c r="AY19" s="30" t="s">
        <v>51</v>
      </c>
      <c r="AZ19" s="30" t="s">
        <v>51</v>
      </c>
      <c r="BA19" s="30" t="s">
        <v>51</v>
      </c>
    </row>
    <row r="20" spans="1:53" x14ac:dyDescent="0.2">
      <c r="A20" s="52" t="s">
        <v>15</v>
      </c>
      <c r="B20" s="25" t="s">
        <v>0</v>
      </c>
      <c r="C20" s="8">
        <v>1500</v>
      </c>
      <c r="D20" s="8">
        <v>1500</v>
      </c>
      <c r="E20" s="8">
        <v>1500</v>
      </c>
      <c r="F20" s="6">
        <v>1500</v>
      </c>
      <c r="G20" s="8">
        <v>1500</v>
      </c>
      <c r="H20" s="36">
        <v>1713</v>
      </c>
      <c r="I20" s="6">
        <v>2143</v>
      </c>
      <c r="J20" s="6">
        <v>1500</v>
      </c>
      <c r="K20" s="6">
        <v>1500</v>
      </c>
      <c r="L20" s="6">
        <v>1500</v>
      </c>
      <c r="M20" s="6">
        <v>1500</v>
      </c>
      <c r="N20" s="6">
        <v>2000</v>
      </c>
      <c r="O20" s="6">
        <v>1500</v>
      </c>
      <c r="P20" s="6">
        <v>1500</v>
      </c>
      <c r="Q20" s="6">
        <v>2000</v>
      </c>
      <c r="R20" s="6">
        <v>1500</v>
      </c>
      <c r="S20" s="6">
        <v>1500</v>
      </c>
      <c r="T20" s="6">
        <v>1500</v>
      </c>
      <c r="U20" s="6">
        <v>1500</v>
      </c>
      <c r="V20" s="6">
        <v>1500</v>
      </c>
      <c r="W20" s="6">
        <v>87</v>
      </c>
      <c r="X20" s="6">
        <v>1500</v>
      </c>
      <c r="Y20" s="6">
        <v>1500</v>
      </c>
      <c r="Z20" s="6">
        <v>1500</v>
      </c>
      <c r="AA20" s="6">
        <v>1500</v>
      </c>
      <c r="AB20" s="6">
        <v>220</v>
      </c>
      <c r="AC20" s="6">
        <v>480</v>
      </c>
      <c r="AD20" s="6">
        <v>1500</v>
      </c>
      <c r="AE20" s="6">
        <v>1500</v>
      </c>
      <c r="AF20" s="6">
        <v>855</v>
      </c>
      <c r="AG20" s="6">
        <v>1500</v>
      </c>
      <c r="AH20" s="6">
        <v>1500</v>
      </c>
      <c r="AI20" s="6">
        <v>1500</v>
      </c>
      <c r="AJ20" s="6">
        <v>1500</v>
      </c>
      <c r="AK20" s="6">
        <v>718</v>
      </c>
      <c r="AL20" s="6">
        <v>1500</v>
      </c>
      <c r="AM20" s="6">
        <v>1500</v>
      </c>
      <c r="AN20" s="6">
        <v>1500</v>
      </c>
      <c r="AO20" s="6">
        <v>1500</v>
      </c>
      <c r="AP20" s="6">
        <v>175</v>
      </c>
      <c r="AQ20" s="6">
        <v>1500</v>
      </c>
      <c r="AR20" s="6">
        <v>410</v>
      </c>
      <c r="AS20" s="6">
        <v>534</v>
      </c>
      <c r="AT20" s="6">
        <v>1500</v>
      </c>
      <c r="AU20" s="6">
        <v>1500</v>
      </c>
      <c r="AV20" s="6">
        <v>1500</v>
      </c>
      <c r="AW20" s="6">
        <v>1554</v>
      </c>
      <c r="AX20" s="6">
        <v>489</v>
      </c>
      <c r="AY20" s="6">
        <v>1500</v>
      </c>
      <c r="AZ20" s="6">
        <v>1500</v>
      </c>
      <c r="BA20" s="6">
        <v>1500</v>
      </c>
    </row>
    <row r="21" spans="1:53" x14ac:dyDescent="0.2">
      <c r="A21" s="52" t="s">
        <v>16</v>
      </c>
      <c r="B21" s="25" t="s">
        <v>0</v>
      </c>
      <c r="C21" s="6">
        <f t="shared" ref="C21:H21" si="25">C12</f>
        <v>3810</v>
      </c>
      <c r="D21" s="6">
        <f t="shared" si="25"/>
        <v>4458</v>
      </c>
      <c r="E21" s="6">
        <f t="shared" si="25"/>
        <v>3830</v>
      </c>
      <c r="F21" s="6">
        <f t="shared" si="25"/>
        <v>4468</v>
      </c>
      <c r="G21" s="6">
        <f t="shared" si="25"/>
        <v>3842</v>
      </c>
      <c r="H21" s="36">
        <f t="shared" si="25"/>
        <v>3846</v>
      </c>
      <c r="I21" s="6">
        <f>I12</f>
        <v>3948</v>
      </c>
      <c r="J21" s="6">
        <f>J12</f>
        <v>4132</v>
      </c>
      <c r="K21" s="6">
        <f>K12</f>
        <v>4177</v>
      </c>
      <c r="L21" s="6">
        <f>L12</f>
        <v>4485</v>
      </c>
      <c r="M21" s="6">
        <f t="shared" ref="M21:Q21" si="26">M12</f>
        <v>3843</v>
      </c>
      <c r="N21" s="6">
        <f t="shared" si="26"/>
        <v>4122</v>
      </c>
      <c r="O21" s="6">
        <f t="shared" si="26"/>
        <v>4122</v>
      </c>
      <c r="P21" s="6">
        <f t="shared" si="26"/>
        <v>4120</v>
      </c>
      <c r="Q21" s="6">
        <f t="shared" si="26"/>
        <v>4130</v>
      </c>
      <c r="R21" s="6">
        <f t="shared" ref="R21:T21" si="27">R12</f>
        <v>4012</v>
      </c>
      <c r="S21" s="6">
        <f t="shared" si="27"/>
        <v>4025</v>
      </c>
      <c r="T21" s="6">
        <f t="shared" si="27"/>
        <v>3808</v>
      </c>
      <c r="U21" s="6">
        <f t="shared" ref="U21:AT21" si="28">U12</f>
        <v>3858</v>
      </c>
      <c r="V21" s="6">
        <f t="shared" si="28"/>
        <v>3812</v>
      </c>
      <c r="W21" s="6">
        <f t="shared" si="28"/>
        <v>3766</v>
      </c>
      <c r="X21" s="6">
        <f t="shared" si="28"/>
        <v>3798</v>
      </c>
      <c r="Y21" s="6">
        <f t="shared" si="28"/>
        <v>3858</v>
      </c>
      <c r="Z21" s="6">
        <f t="shared" si="28"/>
        <v>3850</v>
      </c>
      <c r="AA21" s="6">
        <f t="shared" si="28"/>
        <v>3819</v>
      </c>
      <c r="AB21" s="6">
        <f t="shared" si="28"/>
        <v>3762</v>
      </c>
      <c r="AC21" s="6">
        <f t="shared" si="28"/>
        <v>3760</v>
      </c>
      <c r="AD21" s="6">
        <f t="shared" ref="AD21:AF21" si="29">AD12</f>
        <v>3797</v>
      </c>
      <c r="AE21" s="6">
        <f t="shared" si="29"/>
        <v>3869</v>
      </c>
      <c r="AF21" s="6">
        <f t="shared" si="29"/>
        <v>3772</v>
      </c>
      <c r="AG21" s="6">
        <f t="shared" ref="AG21" si="30">AG12</f>
        <v>3856</v>
      </c>
      <c r="AH21" s="6">
        <f t="shared" si="28"/>
        <v>3838</v>
      </c>
      <c r="AI21" s="6">
        <f t="shared" si="28"/>
        <v>3822</v>
      </c>
      <c r="AJ21" s="6">
        <f t="shared" si="28"/>
        <v>3871</v>
      </c>
      <c r="AK21" s="6">
        <f t="shared" si="28"/>
        <v>3808</v>
      </c>
      <c r="AL21" s="6">
        <f t="shared" si="28"/>
        <v>3838</v>
      </c>
      <c r="AM21" s="6">
        <f t="shared" si="28"/>
        <v>3873</v>
      </c>
      <c r="AN21" s="6">
        <f t="shared" si="28"/>
        <v>3894</v>
      </c>
      <c r="AO21" s="6">
        <f t="shared" si="28"/>
        <v>3872</v>
      </c>
      <c r="AP21" s="6">
        <f t="shared" si="28"/>
        <v>3782</v>
      </c>
      <c r="AQ21" s="6">
        <f t="shared" si="28"/>
        <v>3832</v>
      </c>
      <c r="AR21" s="6">
        <f t="shared" si="28"/>
        <v>3785</v>
      </c>
      <c r="AS21" s="6">
        <f t="shared" si="28"/>
        <v>3785</v>
      </c>
      <c r="AT21" s="6">
        <f t="shared" si="28"/>
        <v>3925</v>
      </c>
      <c r="AU21" s="6">
        <f t="shared" ref="AU21:BA21" si="31">AU12</f>
        <v>3836</v>
      </c>
      <c r="AV21" s="6">
        <f t="shared" si="31"/>
        <v>3873</v>
      </c>
      <c r="AW21" s="6">
        <f t="shared" si="31"/>
        <v>3808</v>
      </c>
      <c r="AX21" s="6">
        <f t="shared" ref="AX21" si="32">AX12</f>
        <v>3785</v>
      </c>
      <c r="AY21" s="6">
        <f t="shared" si="31"/>
        <v>3822</v>
      </c>
      <c r="AZ21" s="6">
        <f t="shared" si="31"/>
        <v>3908</v>
      </c>
      <c r="BA21" s="6">
        <f t="shared" si="31"/>
        <v>3819</v>
      </c>
    </row>
    <row r="22" spans="1:53" ht="12.75" customHeight="1" x14ac:dyDescent="0.2">
      <c r="A22" s="52" t="s">
        <v>17</v>
      </c>
      <c r="B22" s="25" t="s">
        <v>0</v>
      </c>
      <c r="C22" s="8">
        <v>3762</v>
      </c>
      <c r="D22" s="8">
        <v>4128</v>
      </c>
      <c r="E22" s="8">
        <v>3772</v>
      </c>
      <c r="F22" s="6">
        <v>4178</v>
      </c>
      <c r="G22" s="8">
        <v>3802</v>
      </c>
      <c r="H22" s="36">
        <v>3832</v>
      </c>
      <c r="I22" s="6">
        <v>3840</v>
      </c>
      <c r="J22" s="6">
        <v>3902</v>
      </c>
      <c r="K22" s="6">
        <v>4014</v>
      </c>
      <c r="L22" s="6">
        <v>4191</v>
      </c>
      <c r="M22" s="6">
        <v>3820</v>
      </c>
      <c r="N22" s="6">
        <v>4042</v>
      </c>
      <c r="O22" s="6">
        <v>3998</v>
      </c>
      <c r="P22" s="6">
        <v>3962</v>
      </c>
      <c r="Q22" s="6">
        <v>4116</v>
      </c>
      <c r="R22" s="6">
        <v>3899</v>
      </c>
      <c r="S22" s="6">
        <v>3928</v>
      </c>
      <c r="T22" s="6">
        <v>3786</v>
      </c>
      <c r="U22" s="6">
        <v>3836</v>
      </c>
      <c r="V22" s="6">
        <v>3779</v>
      </c>
      <c r="W22" s="6">
        <v>3765</v>
      </c>
      <c r="X22" s="6">
        <v>3767</v>
      </c>
      <c r="Y22" s="6">
        <v>3822</v>
      </c>
      <c r="Z22" s="6">
        <v>3820</v>
      </c>
      <c r="AA22" s="6">
        <v>3782</v>
      </c>
      <c r="AB22" s="6">
        <v>3760</v>
      </c>
      <c r="AC22" s="6">
        <v>3758</v>
      </c>
      <c r="AD22" s="6">
        <v>3774</v>
      </c>
      <c r="AE22" s="6">
        <v>3812</v>
      </c>
      <c r="AF22" s="6">
        <v>3763</v>
      </c>
      <c r="AG22" s="6">
        <v>3833</v>
      </c>
      <c r="AH22" s="6">
        <v>3801</v>
      </c>
      <c r="AI22" s="6">
        <v>3793</v>
      </c>
      <c r="AJ22" s="6">
        <v>3847</v>
      </c>
      <c r="AK22" s="6">
        <v>3786</v>
      </c>
      <c r="AL22" s="6">
        <v>3802</v>
      </c>
      <c r="AM22" s="6">
        <v>3835</v>
      </c>
      <c r="AN22" s="6">
        <v>3849</v>
      </c>
      <c r="AO22" s="6">
        <v>3819</v>
      </c>
      <c r="AP22" s="6">
        <v>3780</v>
      </c>
      <c r="AQ22" s="6">
        <v>3798</v>
      </c>
      <c r="AR22" s="6">
        <v>3776</v>
      </c>
      <c r="AS22" s="6">
        <v>3774</v>
      </c>
      <c r="AT22" s="6">
        <v>3866</v>
      </c>
      <c r="AU22" s="6">
        <v>3804</v>
      </c>
      <c r="AV22" s="6">
        <v>3829</v>
      </c>
      <c r="AW22" s="6">
        <v>3786</v>
      </c>
      <c r="AX22" s="6">
        <v>3775</v>
      </c>
      <c r="AY22" s="6">
        <v>3783</v>
      </c>
      <c r="AZ22" s="6">
        <v>3855</v>
      </c>
      <c r="BA22" s="6">
        <v>3787</v>
      </c>
    </row>
    <row r="23" spans="1:53" ht="12.75" customHeight="1" x14ac:dyDescent="0.25">
      <c r="A23" s="52" t="s">
        <v>19</v>
      </c>
      <c r="B23" s="25" t="s">
        <v>1</v>
      </c>
      <c r="C23" s="61">
        <f t="shared" ref="C23:H23" si="33">(C21-C22)/C20</f>
        <v>3.2000000000000001E-2</v>
      </c>
      <c r="D23" s="61">
        <f t="shared" si="33"/>
        <v>0.22</v>
      </c>
      <c r="E23" s="61">
        <f t="shared" si="33"/>
        <v>3.8666666666666669E-2</v>
      </c>
      <c r="F23" s="61">
        <f t="shared" si="33"/>
        <v>0.19333333333333333</v>
      </c>
      <c r="G23" s="61">
        <f t="shared" si="33"/>
        <v>2.6666666666666668E-2</v>
      </c>
      <c r="H23" s="61">
        <f t="shared" si="33"/>
        <v>8.1727962638645651E-3</v>
      </c>
      <c r="I23" s="61">
        <f>(I21-I22)/I20</f>
        <v>5.0396640223985066E-2</v>
      </c>
      <c r="J23" s="61">
        <f>(J21-J22)/J20</f>
        <v>0.15333333333333332</v>
      </c>
      <c r="K23" s="61">
        <f>(K21-K22)/K20</f>
        <v>0.10866666666666666</v>
      </c>
      <c r="L23" s="61">
        <f>(L21-L22)/L20</f>
        <v>0.19600000000000001</v>
      </c>
      <c r="M23" s="61">
        <f t="shared" ref="M23:Q23" si="34">(M21-M22)/M20</f>
        <v>1.5333333333333332E-2</v>
      </c>
      <c r="N23" s="61">
        <f t="shared" si="34"/>
        <v>0.04</v>
      </c>
      <c r="O23" s="61">
        <f t="shared" si="34"/>
        <v>8.2666666666666666E-2</v>
      </c>
      <c r="P23" s="61">
        <f t="shared" si="34"/>
        <v>0.10533333333333333</v>
      </c>
      <c r="Q23" s="70">
        <f t="shared" si="34"/>
        <v>7.0000000000000001E-3</v>
      </c>
      <c r="R23" s="61">
        <f t="shared" ref="R23:T23" si="35">(R21-R22)/R20</f>
        <v>7.5333333333333335E-2</v>
      </c>
      <c r="S23" s="61">
        <f t="shared" si="35"/>
        <v>6.4666666666666664E-2</v>
      </c>
      <c r="T23" s="70">
        <f t="shared" si="35"/>
        <v>1.4666666666666666E-2</v>
      </c>
      <c r="U23" s="70">
        <f t="shared" ref="U23:AT23" si="36">(U21-U22)/U20</f>
        <v>1.4666666666666666E-2</v>
      </c>
      <c r="V23" s="70">
        <f t="shared" si="36"/>
        <v>2.1999999999999999E-2</v>
      </c>
      <c r="W23" s="70">
        <f t="shared" si="36"/>
        <v>1.1494252873563218E-2</v>
      </c>
      <c r="X23" s="70">
        <f t="shared" si="36"/>
        <v>2.0666666666666667E-2</v>
      </c>
      <c r="Y23" s="70">
        <f t="shared" si="36"/>
        <v>2.4E-2</v>
      </c>
      <c r="Z23" s="70">
        <f t="shared" si="36"/>
        <v>0.02</v>
      </c>
      <c r="AA23" s="70">
        <f t="shared" si="36"/>
        <v>2.4666666666666667E-2</v>
      </c>
      <c r="AB23" s="70">
        <f t="shared" si="36"/>
        <v>9.0909090909090905E-3</v>
      </c>
      <c r="AC23" s="70">
        <f t="shared" si="36"/>
        <v>4.1666666666666666E-3</v>
      </c>
      <c r="AD23" s="70">
        <f t="shared" ref="AD23:AF23" si="37">(AD21-AD22)/AD20</f>
        <v>1.5333333333333332E-2</v>
      </c>
      <c r="AE23" s="70">
        <f t="shared" si="37"/>
        <v>3.7999999999999999E-2</v>
      </c>
      <c r="AF23" s="70">
        <f t="shared" si="37"/>
        <v>1.0526315789473684E-2</v>
      </c>
      <c r="AG23" s="70">
        <f t="shared" ref="AG23" si="38">(AG21-AG22)/AG20</f>
        <v>1.5333333333333332E-2</v>
      </c>
      <c r="AH23" s="70">
        <f t="shared" si="36"/>
        <v>2.4666666666666667E-2</v>
      </c>
      <c r="AI23" s="70">
        <f t="shared" si="36"/>
        <v>1.9333333333333334E-2</v>
      </c>
      <c r="AJ23" s="70">
        <f t="shared" si="36"/>
        <v>1.6E-2</v>
      </c>
      <c r="AK23" s="70">
        <f t="shared" si="36"/>
        <v>3.0640668523676879E-2</v>
      </c>
      <c r="AL23" s="70">
        <f t="shared" si="36"/>
        <v>2.4E-2</v>
      </c>
      <c r="AM23" s="70">
        <f t="shared" si="36"/>
        <v>2.5333333333333333E-2</v>
      </c>
      <c r="AN23" s="70">
        <f t="shared" si="36"/>
        <v>0.03</v>
      </c>
      <c r="AO23" s="70">
        <f t="shared" si="36"/>
        <v>3.5333333333333335E-2</v>
      </c>
      <c r="AP23" s="70">
        <f t="shared" si="36"/>
        <v>1.1428571428571429E-2</v>
      </c>
      <c r="AQ23" s="70">
        <f t="shared" si="36"/>
        <v>2.2666666666666668E-2</v>
      </c>
      <c r="AR23" s="70">
        <f t="shared" si="36"/>
        <v>2.1951219512195121E-2</v>
      </c>
      <c r="AS23" s="70">
        <f t="shared" si="36"/>
        <v>2.0599250936329586E-2</v>
      </c>
      <c r="AT23" s="70">
        <f t="shared" si="36"/>
        <v>3.9333333333333331E-2</v>
      </c>
      <c r="AU23" s="70">
        <f t="shared" ref="AU23:BA23" si="39">(AU21-AU22)/AU20</f>
        <v>2.1333333333333333E-2</v>
      </c>
      <c r="AV23" s="70">
        <f t="shared" si="39"/>
        <v>2.9333333333333333E-2</v>
      </c>
      <c r="AW23" s="70">
        <f t="shared" si="39"/>
        <v>1.4157014157014158E-2</v>
      </c>
      <c r="AX23" s="70">
        <f t="shared" ref="AX23" si="40">(AX21-AX22)/AX20</f>
        <v>2.0449897750511249E-2</v>
      </c>
      <c r="AY23" s="70">
        <f t="shared" si="39"/>
        <v>2.5999999999999999E-2</v>
      </c>
      <c r="AZ23" s="70">
        <f t="shared" si="39"/>
        <v>3.5333333333333335E-2</v>
      </c>
      <c r="BA23" s="70">
        <f t="shared" si="39"/>
        <v>2.1333333333333333E-2</v>
      </c>
    </row>
    <row r="24" spans="1:53" ht="12.75" customHeight="1" x14ac:dyDescent="0.25">
      <c r="A24" s="52" t="s">
        <v>36</v>
      </c>
      <c r="B24" s="25" t="s">
        <v>6</v>
      </c>
      <c r="C24" s="62">
        <f>IF(C19="PAVED",20.3282*(C23)^0.5,IF(C19="UNPAVED",16.1345*(C23)^0.5))</f>
        <v>3.6364189648168979</v>
      </c>
      <c r="D24" s="62">
        <f t="shared" ref="D24:Q24" si="41">IF(D19="PAVED",20.3282*(D23)^0.5,IF(D19="UNPAVED",16.1345*(D23)^0.5))</f>
        <v>7.5677513076871126</v>
      </c>
      <c r="E24" s="62">
        <f t="shared" si="41"/>
        <v>3.1726625237592896</v>
      </c>
      <c r="F24" s="62">
        <f t="shared" si="41"/>
        <v>7.0942890727918133</v>
      </c>
      <c r="G24" s="62">
        <f>IF(G19="PAVED",20.3282*(G23)^0.5,IF(G19="UNPAVED",16.1345*(G23)^0.5))</f>
        <v>2.6347528169956793</v>
      </c>
      <c r="H24" s="62">
        <f t="shared" si="41"/>
        <v>1.4586155787583697</v>
      </c>
      <c r="I24" s="62">
        <f t="shared" si="41"/>
        <v>3.6220655329086773</v>
      </c>
      <c r="J24" s="62">
        <f t="shared" si="41"/>
        <v>6.3179153079424326</v>
      </c>
      <c r="K24" s="62">
        <f t="shared" si="41"/>
        <v>5.3186778250958824</v>
      </c>
      <c r="L24" s="62">
        <f t="shared" ref="L24" si="42">IF(L19="PAVED",20.3282*(L23)^0.5,IF(L19="UNPAVED",16.1345*(L23)^0.5))</f>
        <v>7.1430476471181397</v>
      </c>
      <c r="M24" s="62">
        <f t="shared" si="41"/>
        <v>1.9979002437142184</v>
      </c>
      <c r="N24" s="62">
        <f t="shared" si="41"/>
        <v>3.2269000000000001</v>
      </c>
      <c r="O24" s="62">
        <f t="shared" si="41"/>
        <v>4.6389610324583099</v>
      </c>
      <c r="P24" s="62">
        <f t="shared" si="41"/>
        <v>5.2364676554270178</v>
      </c>
      <c r="Q24" s="71">
        <f t="shared" si="41"/>
        <v>1.3499091198114042</v>
      </c>
      <c r="R24" s="62">
        <f t="shared" ref="R24:T24" si="43">IF(R19="PAVED",20.3282*(R23)^0.5,IF(R19="UNPAVED",16.1345*(R23)^0.5))</f>
        <v>4.4284230600557279</v>
      </c>
      <c r="S24" s="62">
        <f t="shared" si="43"/>
        <v>4.1029455073357557</v>
      </c>
      <c r="T24" s="71">
        <f t="shared" si="43"/>
        <v>1.9539849855274392</v>
      </c>
      <c r="U24" s="71">
        <f t="shared" ref="U24:AT24" si="44">IF(U19="PAVED",20.3282*(U23)^0.5,IF(U19="UNPAVED",16.1345*(U23)^0.5))</f>
        <v>1.9539849855274392</v>
      </c>
      <c r="V24" s="71">
        <f t="shared" si="44"/>
        <v>3.0151593217075607</v>
      </c>
      <c r="W24" s="71">
        <f t="shared" si="44"/>
        <v>1.72979996933404</v>
      </c>
      <c r="X24" s="71">
        <f t="shared" si="44"/>
        <v>2.9223628764454741</v>
      </c>
      <c r="Y24" s="71">
        <f t="shared" si="44"/>
        <v>2.4995459919753427</v>
      </c>
      <c r="Z24" s="71">
        <f t="shared" si="44"/>
        <v>2.2817628722108703</v>
      </c>
      <c r="AA24" s="71">
        <f t="shared" si="44"/>
        <v>3.1926709261348352</v>
      </c>
      <c r="AB24" s="71">
        <f t="shared" si="44"/>
        <v>1.9382178206702247</v>
      </c>
      <c r="AC24" s="71">
        <f t="shared" si="44"/>
        <v>1.3121796676395601</v>
      </c>
      <c r="AD24" s="71">
        <f t="shared" ref="AD24:AF24" si="45">IF(AD19="PAVED",20.3282*(AD23)^0.5,IF(AD19="UNPAVED",16.1345*(AD23)^0.5))</f>
        <v>2.517197045726324</v>
      </c>
      <c r="AE24" s="71">
        <f t="shared" si="45"/>
        <v>3.9626956960029114</v>
      </c>
      <c r="AF24" s="71">
        <f t="shared" si="45"/>
        <v>2.0856293136857427</v>
      </c>
      <c r="AG24" s="71">
        <f t="shared" ref="AG24" si="46">IF(AG19="PAVED",20.3282*(AG23)^0.5,IF(AG19="UNPAVED",16.1345*(AG23)^0.5))</f>
        <v>2.517197045726324</v>
      </c>
      <c r="AH24" s="71">
        <f t="shared" si="44"/>
        <v>3.1926709261348352</v>
      </c>
      <c r="AI24" s="71">
        <f t="shared" si="44"/>
        <v>2.8265215067240037</v>
      </c>
      <c r="AJ24" s="71">
        <f t="shared" si="44"/>
        <v>2.5713365092573937</v>
      </c>
      <c r="AK24" s="71">
        <f t="shared" si="44"/>
        <v>3.5583449204389068</v>
      </c>
      <c r="AL24" s="71">
        <f t="shared" si="44"/>
        <v>3.1492312023349442</v>
      </c>
      <c r="AM24" s="71">
        <f t="shared" si="44"/>
        <v>2.5680393856662973</v>
      </c>
      <c r="AN24" s="71">
        <f t="shared" si="44"/>
        <v>2.7945773754720049</v>
      </c>
      <c r="AO24" s="71">
        <f t="shared" si="44"/>
        <v>3.0328282491485292</v>
      </c>
      <c r="AP24" s="71">
        <f t="shared" si="44"/>
        <v>2.1731759911376582</v>
      </c>
      <c r="AQ24" s="71">
        <f t="shared" si="44"/>
        <v>3.0605026077601476</v>
      </c>
      <c r="AR24" s="71">
        <f t="shared" si="44"/>
        <v>3.0118147179918275</v>
      </c>
      <c r="AS24" s="71">
        <f t="shared" si="44"/>
        <v>2.9175925339365665</v>
      </c>
      <c r="AT24" s="71">
        <f t="shared" si="44"/>
        <v>3.1998961779772372</v>
      </c>
      <c r="AU24" s="71">
        <f t="shared" ref="AU24:BA24" si="47">IF(AU19="PAVED",20.3282*(AU23)^0.5,IF(AU19="UNPAVED",16.1345*(AU23)^0.5))</f>
        <v>2.9691236515937378</v>
      </c>
      <c r="AV24" s="71">
        <f t="shared" si="47"/>
        <v>2.7633520672063003</v>
      </c>
      <c r="AW24" s="71">
        <f t="shared" si="47"/>
        <v>1.9197352726490096</v>
      </c>
      <c r="AX24" s="71">
        <f t="shared" ref="AX24" si="48">IF(AX19="PAVED",20.3282*(AX23)^0.5,IF(AX19="UNPAVED",16.1345*(AX23)^0.5))</f>
        <v>2.9069964092714979</v>
      </c>
      <c r="AY24" s="71">
        <f t="shared" si="47"/>
        <v>2.6016099527984591</v>
      </c>
      <c r="AZ24" s="71">
        <f t="shared" si="47"/>
        <v>3.0328282491485292</v>
      </c>
      <c r="BA24" s="71">
        <f t="shared" si="47"/>
        <v>2.3565945610845604</v>
      </c>
    </row>
    <row r="25" spans="1:53" ht="12.75" customHeight="1" x14ac:dyDescent="0.25">
      <c r="A25" s="52" t="s">
        <v>20</v>
      </c>
      <c r="B25" s="25" t="s">
        <v>3</v>
      </c>
      <c r="C25" s="62">
        <f>C20/(3600*C24)</f>
        <v>0.11458158993724388</v>
      </c>
      <c r="D25" s="62">
        <f t="shared" ref="D25:H25" si="49">D20/(3600*D24)</f>
        <v>5.5058186999806427E-2</v>
      </c>
      <c r="E25" s="62">
        <f t="shared" si="49"/>
        <v>0.13133028286064227</v>
      </c>
      <c r="F25" s="62">
        <f t="shared" si="49"/>
        <v>5.8732687996134327E-2</v>
      </c>
      <c r="G25" s="62">
        <f t="shared" si="49"/>
        <v>0.15814260221259685</v>
      </c>
      <c r="H25" s="62">
        <f t="shared" si="49"/>
        <v>0.32622257725944565</v>
      </c>
      <c r="I25" s="62">
        <f>I20/(3600*I24)</f>
        <v>0.16434760011085267</v>
      </c>
      <c r="J25" s="62">
        <f>J20/(3600*J24)</f>
        <v>6.5950024075641378E-2</v>
      </c>
      <c r="K25" s="62">
        <f>K20/(3600*K24)</f>
        <v>7.8340271843624076E-2</v>
      </c>
      <c r="L25" s="62">
        <f>L20/(3600*L24)</f>
        <v>5.8331777590027799E-2</v>
      </c>
      <c r="M25" s="62">
        <f t="shared" ref="M25:Q25" si="50">M20/(3600*M24)</f>
        <v>0.2085522878219675</v>
      </c>
      <c r="N25" s="62">
        <f t="shared" si="50"/>
        <v>0.1721638586741317</v>
      </c>
      <c r="O25" s="62">
        <f t="shared" si="50"/>
        <v>8.9818962425270432E-2</v>
      </c>
      <c r="P25" s="62">
        <f t="shared" si="50"/>
        <v>7.9570178617419302E-2</v>
      </c>
      <c r="Q25" s="71">
        <f t="shared" si="50"/>
        <v>0.41155033876145103</v>
      </c>
      <c r="R25" s="62">
        <f t="shared" ref="R25:T25" si="51">R20/(3600*R24)</f>
        <v>9.4089173734323225E-2</v>
      </c>
      <c r="S25" s="62">
        <f t="shared" si="51"/>
        <v>0.10155305887482499</v>
      </c>
      <c r="T25" s="71">
        <f t="shared" si="51"/>
        <v>0.21323944132262401</v>
      </c>
      <c r="U25" s="71">
        <f t="shared" ref="U25:AT25" si="52">U20/(3600*U24)</f>
        <v>0.21323944132262401</v>
      </c>
      <c r="V25" s="71">
        <f t="shared" si="52"/>
        <v>0.13819059698334543</v>
      </c>
      <c r="W25" s="71">
        <f t="shared" si="52"/>
        <v>1.3970786851135539E-2</v>
      </c>
      <c r="X25" s="71">
        <f t="shared" si="52"/>
        <v>0.14257868864439804</v>
      </c>
      <c r="Y25" s="71">
        <f t="shared" si="52"/>
        <v>0.16669693936592986</v>
      </c>
      <c r="Z25" s="71">
        <f t="shared" si="52"/>
        <v>0.18260734791558139</v>
      </c>
      <c r="AA25" s="71">
        <f t="shared" si="52"/>
        <v>0.13050723870596292</v>
      </c>
      <c r="AB25" s="71">
        <f t="shared" si="52"/>
        <v>3.1529537320000099E-2</v>
      </c>
      <c r="AC25" s="71">
        <f t="shared" si="52"/>
        <v>0.10161210131626457</v>
      </c>
      <c r="AD25" s="71">
        <f t="shared" ref="AD25:AF25" si="53">AD20/(3600*AD24)</f>
        <v>0.16552802943022671</v>
      </c>
      <c r="AE25" s="71">
        <f t="shared" si="53"/>
        <v>0.10514727817403431</v>
      </c>
      <c r="AF25" s="71">
        <f t="shared" si="53"/>
        <v>0.11387450226247918</v>
      </c>
      <c r="AG25" s="71">
        <f t="shared" ref="AG25" si="54">AG20/(3600*AG24)</f>
        <v>0.16552802943022671</v>
      </c>
      <c r="AH25" s="71">
        <f t="shared" si="52"/>
        <v>0.13050723870596292</v>
      </c>
      <c r="AI25" s="71">
        <f t="shared" si="52"/>
        <v>0.14741323060003594</v>
      </c>
      <c r="AJ25" s="71">
        <f t="shared" si="52"/>
        <v>0.16204283848752288</v>
      </c>
      <c r="AK25" s="71">
        <f t="shared" si="52"/>
        <v>5.6049778451450344E-2</v>
      </c>
      <c r="AL25" s="71">
        <f t="shared" si="52"/>
        <v>0.13230742358888614</v>
      </c>
      <c r="AM25" s="71">
        <f t="shared" si="52"/>
        <v>0.16225088641253815</v>
      </c>
      <c r="AN25" s="71">
        <f t="shared" si="52"/>
        <v>0.14909827522535193</v>
      </c>
      <c r="AO25" s="71">
        <f t="shared" si="52"/>
        <v>0.13738551359894727</v>
      </c>
      <c r="AP25" s="71">
        <f t="shared" si="52"/>
        <v>2.2368695084682571E-2</v>
      </c>
      <c r="AQ25" s="71">
        <f t="shared" si="52"/>
        <v>0.13614321569606744</v>
      </c>
      <c r="AR25" s="71">
        <f t="shared" si="52"/>
        <v>3.7814042214663855E-2</v>
      </c>
      <c r="AS25" s="71">
        <f t="shared" si="52"/>
        <v>5.0841003878356633E-2</v>
      </c>
      <c r="AT25" s="71">
        <f t="shared" si="52"/>
        <v>0.13021255799932102</v>
      </c>
      <c r="AU25" s="71">
        <f t="shared" ref="AU25:BA25" si="55">AU20/(3600*AU24)</f>
        <v>0.14033321463153356</v>
      </c>
      <c r="AV25" s="71">
        <f t="shared" si="55"/>
        <v>0.15078305497565833</v>
      </c>
      <c r="AW25" s="71">
        <f t="shared" si="55"/>
        <v>0.22485739196270396</v>
      </c>
      <c r="AX25" s="71">
        <f t="shared" ref="AX25" si="56">AX20/(3600*AX24)</f>
        <v>4.6726350572745837E-2</v>
      </c>
      <c r="AY25" s="71">
        <f t="shared" si="55"/>
        <v>0.16015723887374939</v>
      </c>
      <c r="AZ25" s="71">
        <f t="shared" si="55"/>
        <v>0.13738551359894727</v>
      </c>
      <c r="BA25" s="71">
        <f t="shared" si="55"/>
        <v>0.17680880434303761</v>
      </c>
    </row>
    <row r="26" spans="1:53" ht="9.75" customHeight="1" x14ac:dyDescent="0.2">
      <c r="A26" s="52"/>
      <c r="B26" s="25"/>
      <c r="C26" s="8"/>
      <c r="D26" s="8"/>
      <c r="E26" s="8"/>
      <c r="F26" s="8"/>
      <c r="G26" s="8"/>
      <c r="H26" s="3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</row>
    <row r="27" spans="1:53" ht="12.75" customHeight="1" x14ac:dyDescent="0.2">
      <c r="A27" s="10" t="s">
        <v>39</v>
      </c>
      <c r="B27" s="11"/>
      <c r="C27" s="14"/>
      <c r="D27" s="14"/>
      <c r="E27" s="14"/>
      <c r="F27" s="12"/>
      <c r="G27" s="14"/>
      <c r="H27" s="29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</row>
    <row r="28" spans="1:53" ht="12.75" customHeight="1" x14ac:dyDescent="0.2">
      <c r="A28" s="13"/>
      <c r="B28" s="3"/>
      <c r="C28" s="12"/>
      <c r="D28" s="12"/>
      <c r="E28" s="12"/>
      <c r="F28" s="9"/>
      <c r="G28" s="12"/>
      <c r="H28" s="35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</row>
    <row r="29" spans="1:53" ht="31.5" customHeight="1" x14ac:dyDescent="0.2">
      <c r="A29" s="66" t="s">
        <v>21</v>
      </c>
      <c r="B29" s="25"/>
      <c r="C29" s="67" t="s">
        <v>57</v>
      </c>
      <c r="D29" s="67" t="s">
        <v>55</v>
      </c>
      <c r="E29" s="67" t="s">
        <v>57</v>
      </c>
      <c r="F29" s="67" t="s">
        <v>55</v>
      </c>
      <c r="G29" s="67" t="s">
        <v>57</v>
      </c>
      <c r="H29" s="67" t="s">
        <v>57</v>
      </c>
      <c r="I29" s="67" t="s">
        <v>57</v>
      </c>
      <c r="J29" s="67" t="s">
        <v>57</v>
      </c>
      <c r="K29" s="67" t="s">
        <v>57</v>
      </c>
      <c r="L29" s="67" t="s">
        <v>55</v>
      </c>
      <c r="M29" s="67" t="s">
        <v>55</v>
      </c>
      <c r="N29" s="67" t="s">
        <v>55</v>
      </c>
      <c r="O29" s="67" t="s">
        <v>57</v>
      </c>
      <c r="P29" s="67" t="s">
        <v>55</v>
      </c>
      <c r="Q29" s="67" t="s">
        <v>57</v>
      </c>
      <c r="R29" s="67" t="s">
        <v>57</v>
      </c>
      <c r="S29" s="67" t="s">
        <v>57</v>
      </c>
      <c r="T29" s="67" t="s">
        <v>55</v>
      </c>
      <c r="U29" s="67" t="s">
        <v>55</v>
      </c>
      <c r="V29" s="67" t="s">
        <v>77</v>
      </c>
      <c r="W29" s="67" t="s">
        <v>55</v>
      </c>
      <c r="X29" s="67" t="s">
        <v>77</v>
      </c>
      <c r="Y29" s="67" t="s">
        <v>55</v>
      </c>
      <c r="Z29" s="67" t="s">
        <v>55</v>
      </c>
      <c r="AA29" s="67" t="s">
        <v>77</v>
      </c>
      <c r="AB29" s="67" t="s">
        <v>55</v>
      </c>
      <c r="AC29" s="67" t="s">
        <v>55</v>
      </c>
      <c r="AD29" s="67" t="s">
        <v>77</v>
      </c>
      <c r="AE29" s="67" t="s">
        <v>77</v>
      </c>
      <c r="AF29" s="67" t="s">
        <v>55</v>
      </c>
      <c r="AG29" s="67" t="s">
        <v>55</v>
      </c>
      <c r="AH29" s="67" t="s">
        <v>77</v>
      </c>
      <c r="AI29" s="67" t="s">
        <v>77</v>
      </c>
      <c r="AJ29" s="67" t="s">
        <v>77</v>
      </c>
      <c r="AK29" s="67" t="s">
        <v>77</v>
      </c>
      <c r="AL29" s="67" t="s">
        <v>77</v>
      </c>
      <c r="AM29" s="67" t="s">
        <v>77</v>
      </c>
      <c r="AN29" s="67" t="s">
        <v>55</v>
      </c>
      <c r="AO29" s="67" t="s">
        <v>77</v>
      </c>
      <c r="AP29" s="67" t="s">
        <v>55</v>
      </c>
      <c r="AQ29" s="67" t="s">
        <v>77</v>
      </c>
      <c r="AR29" s="67" t="s">
        <v>55</v>
      </c>
      <c r="AS29" s="67" t="s">
        <v>55</v>
      </c>
      <c r="AT29" s="67" t="s">
        <v>55</v>
      </c>
      <c r="AU29" s="67" t="s">
        <v>77</v>
      </c>
      <c r="AV29" s="67" t="s">
        <v>55</v>
      </c>
      <c r="AW29" s="67" t="s">
        <v>55</v>
      </c>
      <c r="AX29" s="67" t="s">
        <v>55</v>
      </c>
      <c r="AY29" s="67" t="s">
        <v>55</v>
      </c>
      <c r="AZ29" s="67" t="s">
        <v>55</v>
      </c>
      <c r="BA29" s="67" t="s">
        <v>55</v>
      </c>
    </row>
    <row r="30" spans="1:53" x14ac:dyDescent="0.2">
      <c r="A30" s="52" t="s">
        <v>22</v>
      </c>
      <c r="B30" s="25"/>
      <c r="C30" s="8">
        <v>1.4999999999999999E-2</v>
      </c>
      <c r="D30" s="8">
        <v>0.05</v>
      </c>
      <c r="E30" s="8">
        <v>0.03</v>
      </c>
      <c r="F30" s="8">
        <v>0.05</v>
      </c>
      <c r="G30" s="8">
        <v>1.4999999999999999E-2</v>
      </c>
      <c r="H30" s="38">
        <v>1.4999999999999999E-2</v>
      </c>
      <c r="I30" s="8">
        <v>1.4999999999999999E-2</v>
      </c>
      <c r="J30" s="8">
        <v>0.03</v>
      </c>
      <c r="K30" s="8">
        <v>0.03</v>
      </c>
      <c r="L30" s="8">
        <v>0.05</v>
      </c>
      <c r="M30" s="8">
        <v>0.03</v>
      </c>
      <c r="N30" s="8">
        <v>0.04</v>
      </c>
      <c r="O30" s="8">
        <v>1.4999999999999999E-2</v>
      </c>
      <c r="P30" s="8">
        <v>0.04</v>
      </c>
      <c r="Q30" s="8">
        <v>2.5000000000000001E-2</v>
      </c>
      <c r="R30" s="8">
        <v>1.4999999999999999E-2</v>
      </c>
      <c r="S30" s="8">
        <v>1.4999999999999999E-2</v>
      </c>
      <c r="T30" s="8">
        <v>2.5000000000000001E-2</v>
      </c>
      <c r="U30" s="8">
        <v>2.5000000000000001E-2</v>
      </c>
      <c r="V30" s="8">
        <v>1.4999999999999999E-2</v>
      </c>
      <c r="W30" s="8">
        <v>2.5000000000000001E-2</v>
      </c>
      <c r="X30" s="8">
        <v>1.4999999999999999E-2</v>
      </c>
      <c r="Y30" s="8">
        <v>2.5000000000000001E-2</v>
      </c>
      <c r="Z30" s="8">
        <v>2.5000000000000001E-2</v>
      </c>
      <c r="AA30" s="8">
        <v>1.4999999999999999E-2</v>
      </c>
      <c r="AB30" s="8">
        <v>2.5000000000000001E-2</v>
      </c>
      <c r="AC30" s="8">
        <v>2.5000000000000001E-2</v>
      </c>
      <c r="AD30" s="8">
        <v>1.4999999999999999E-2</v>
      </c>
      <c r="AE30" s="8">
        <v>1.4999999999999999E-2</v>
      </c>
      <c r="AF30" s="8">
        <v>2.5000000000000001E-2</v>
      </c>
      <c r="AG30" s="8">
        <v>2.5000000000000001E-2</v>
      </c>
      <c r="AH30" s="8">
        <v>1.4999999999999999E-2</v>
      </c>
      <c r="AI30" s="8">
        <v>1.4999999999999999E-2</v>
      </c>
      <c r="AJ30" s="8">
        <v>1.4999999999999999E-2</v>
      </c>
      <c r="AK30" s="8">
        <v>1.4999999999999999E-2</v>
      </c>
      <c r="AL30" s="8">
        <v>1.4999999999999999E-2</v>
      </c>
      <c r="AM30" s="8">
        <v>1.4999999999999999E-2</v>
      </c>
      <c r="AN30" s="8">
        <v>2.5000000000000001E-2</v>
      </c>
      <c r="AO30" s="8">
        <v>1.4999999999999999E-2</v>
      </c>
      <c r="AP30" s="8">
        <v>2.5000000000000001E-2</v>
      </c>
      <c r="AQ30" s="8">
        <v>1.4999999999999999E-2</v>
      </c>
      <c r="AR30" s="8">
        <v>2.5000000000000001E-2</v>
      </c>
      <c r="AS30" s="8">
        <v>2.5000000000000001E-2</v>
      </c>
      <c r="AT30" s="8">
        <v>2.5000000000000001E-2</v>
      </c>
      <c r="AU30" s="8">
        <v>1.4999999999999999E-2</v>
      </c>
      <c r="AV30" s="8">
        <v>2.5000000000000001E-2</v>
      </c>
      <c r="AW30" s="8">
        <v>2.5000000000000001E-2</v>
      </c>
      <c r="AX30" s="8">
        <v>2.5000000000000001E-2</v>
      </c>
      <c r="AY30" s="8">
        <v>2.5000000000000001E-2</v>
      </c>
      <c r="AZ30" s="8">
        <v>2.5000000000000001E-2</v>
      </c>
      <c r="BA30" s="8">
        <v>2.5000000000000001E-2</v>
      </c>
    </row>
    <row r="31" spans="1:53" ht="25.5" x14ac:dyDescent="0.2">
      <c r="A31" s="52" t="s">
        <v>23</v>
      </c>
      <c r="B31" s="25"/>
      <c r="C31" s="68" t="s">
        <v>56</v>
      </c>
      <c r="D31" s="68" t="s">
        <v>58</v>
      </c>
      <c r="E31" s="68" t="s">
        <v>56</v>
      </c>
      <c r="F31" s="68" t="s">
        <v>58</v>
      </c>
      <c r="G31" s="68" t="s">
        <v>56</v>
      </c>
      <c r="H31" s="68" t="s">
        <v>56</v>
      </c>
      <c r="I31" s="68" t="s">
        <v>56</v>
      </c>
      <c r="J31" s="68" t="s">
        <v>56</v>
      </c>
      <c r="K31" s="68" t="s">
        <v>56</v>
      </c>
      <c r="L31" s="68" t="s">
        <v>58</v>
      </c>
      <c r="M31" s="68" t="s">
        <v>58</v>
      </c>
      <c r="N31" s="68" t="s">
        <v>58</v>
      </c>
      <c r="O31" s="68" t="s">
        <v>56</v>
      </c>
      <c r="P31" s="68" t="s">
        <v>58</v>
      </c>
      <c r="Q31" s="68" t="s">
        <v>56</v>
      </c>
      <c r="R31" s="68" t="s">
        <v>56</v>
      </c>
      <c r="S31" s="68" t="s">
        <v>56</v>
      </c>
      <c r="T31" s="68" t="s">
        <v>58</v>
      </c>
      <c r="U31" s="68" t="s">
        <v>58</v>
      </c>
      <c r="V31" s="68" t="s">
        <v>77</v>
      </c>
      <c r="W31" s="68" t="s">
        <v>58</v>
      </c>
      <c r="X31" s="68" t="s">
        <v>77</v>
      </c>
      <c r="Y31" s="68" t="s">
        <v>58</v>
      </c>
      <c r="Z31" s="68" t="s">
        <v>58</v>
      </c>
      <c r="AA31" s="68" t="s">
        <v>77</v>
      </c>
      <c r="AB31" s="68" t="s">
        <v>58</v>
      </c>
      <c r="AC31" s="68" t="s">
        <v>58</v>
      </c>
      <c r="AD31" s="68" t="s">
        <v>77</v>
      </c>
      <c r="AE31" s="68" t="s">
        <v>77</v>
      </c>
      <c r="AF31" s="68" t="s">
        <v>58</v>
      </c>
      <c r="AG31" s="68" t="s">
        <v>58</v>
      </c>
      <c r="AH31" s="68" t="s">
        <v>77</v>
      </c>
      <c r="AI31" s="68" t="s">
        <v>77</v>
      </c>
      <c r="AJ31" s="68" t="s">
        <v>77</v>
      </c>
      <c r="AK31" s="68" t="s">
        <v>77</v>
      </c>
      <c r="AL31" s="68" t="s">
        <v>77</v>
      </c>
      <c r="AM31" s="68" t="s">
        <v>77</v>
      </c>
      <c r="AN31" s="68" t="s">
        <v>58</v>
      </c>
      <c r="AO31" s="68" t="s">
        <v>77</v>
      </c>
      <c r="AP31" s="68" t="s">
        <v>58</v>
      </c>
      <c r="AQ31" s="68" t="s">
        <v>77</v>
      </c>
      <c r="AR31" s="68" t="s">
        <v>58</v>
      </c>
      <c r="AS31" s="68" t="s">
        <v>58</v>
      </c>
      <c r="AT31" s="68" t="s">
        <v>58</v>
      </c>
      <c r="AU31" s="68" t="s">
        <v>77</v>
      </c>
      <c r="AV31" s="68" t="s">
        <v>58</v>
      </c>
      <c r="AW31" s="68" t="s">
        <v>58</v>
      </c>
      <c r="AX31" s="68" t="s">
        <v>58</v>
      </c>
      <c r="AY31" s="68" t="s">
        <v>58</v>
      </c>
      <c r="AZ31" s="68" t="s">
        <v>58</v>
      </c>
      <c r="BA31" s="68" t="s">
        <v>58</v>
      </c>
    </row>
    <row r="32" spans="1:53" x14ac:dyDescent="0.2">
      <c r="A32" s="52" t="s">
        <v>24</v>
      </c>
      <c r="B32" s="25" t="s">
        <v>10</v>
      </c>
      <c r="C32" s="8">
        <v>1</v>
      </c>
      <c r="D32" s="8">
        <v>3</v>
      </c>
      <c r="E32" s="8">
        <v>6</v>
      </c>
      <c r="F32" s="8">
        <v>3</v>
      </c>
      <c r="G32" s="8">
        <v>6</v>
      </c>
      <c r="H32" s="8">
        <v>1</v>
      </c>
      <c r="I32" s="8">
        <v>1</v>
      </c>
      <c r="J32" s="8">
        <v>1</v>
      </c>
      <c r="K32" s="8">
        <v>1</v>
      </c>
      <c r="L32" s="8">
        <v>3</v>
      </c>
      <c r="M32" s="8">
        <v>6</v>
      </c>
      <c r="N32" s="8">
        <v>5</v>
      </c>
      <c r="O32" s="8">
        <v>1</v>
      </c>
      <c r="P32" s="8">
        <v>4</v>
      </c>
      <c r="Q32" s="8">
        <v>1</v>
      </c>
      <c r="R32" s="8">
        <v>6</v>
      </c>
      <c r="S32" s="8">
        <v>1</v>
      </c>
      <c r="T32" s="8">
        <v>1</v>
      </c>
      <c r="U32" s="8">
        <v>1</v>
      </c>
      <c r="V32" s="8">
        <v>1</v>
      </c>
      <c r="W32" s="8">
        <v>1</v>
      </c>
      <c r="X32" s="8">
        <v>1</v>
      </c>
      <c r="Y32" s="8">
        <v>5</v>
      </c>
      <c r="Z32" s="8">
        <v>5</v>
      </c>
      <c r="AA32" s="8">
        <v>1</v>
      </c>
      <c r="AB32" s="8">
        <v>1</v>
      </c>
      <c r="AC32" s="8">
        <v>1</v>
      </c>
      <c r="AD32" s="8">
        <v>1</v>
      </c>
      <c r="AE32" s="8">
        <v>1</v>
      </c>
      <c r="AF32" s="8">
        <v>1</v>
      </c>
      <c r="AG32" s="8">
        <v>6</v>
      </c>
      <c r="AH32" s="8">
        <v>1</v>
      </c>
      <c r="AI32" s="8">
        <v>1</v>
      </c>
      <c r="AJ32" s="8">
        <v>1</v>
      </c>
      <c r="AK32" s="8">
        <v>1</v>
      </c>
      <c r="AL32" s="8">
        <v>1</v>
      </c>
      <c r="AM32" s="8">
        <v>1</v>
      </c>
      <c r="AN32" s="8">
        <v>5</v>
      </c>
      <c r="AO32" s="8">
        <v>1</v>
      </c>
      <c r="AP32" s="8">
        <v>1</v>
      </c>
      <c r="AQ32" s="8">
        <v>1</v>
      </c>
      <c r="AR32" s="8">
        <v>1</v>
      </c>
      <c r="AS32" s="8">
        <v>1</v>
      </c>
      <c r="AT32" s="8">
        <v>5</v>
      </c>
      <c r="AU32" s="8">
        <v>1</v>
      </c>
      <c r="AV32" s="8">
        <v>5</v>
      </c>
      <c r="AW32" s="8">
        <v>1</v>
      </c>
      <c r="AX32" s="8">
        <v>1</v>
      </c>
      <c r="AY32" s="8">
        <v>1</v>
      </c>
      <c r="AZ32" s="8">
        <v>5</v>
      </c>
      <c r="BA32" s="8">
        <v>5</v>
      </c>
    </row>
    <row r="33" spans="1:53" x14ac:dyDescent="0.2">
      <c r="A33" s="52" t="s">
        <v>25</v>
      </c>
      <c r="B33" s="25" t="s">
        <v>0</v>
      </c>
      <c r="C33" s="8">
        <v>50</v>
      </c>
      <c r="D33" s="8">
        <v>20</v>
      </c>
      <c r="E33" s="8">
        <v>65</v>
      </c>
      <c r="F33" s="8">
        <v>30</v>
      </c>
      <c r="G33" s="8">
        <v>65</v>
      </c>
      <c r="H33" s="38">
        <v>65</v>
      </c>
      <c r="I33" s="8">
        <v>65</v>
      </c>
      <c r="J33" s="8">
        <v>40</v>
      </c>
      <c r="K33" s="8">
        <v>40</v>
      </c>
      <c r="L33" s="8">
        <v>40</v>
      </c>
      <c r="M33" s="8">
        <v>40</v>
      </c>
      <c r="N33" s="8">
        <v>40</v>
      </c>
      <c r="O33" s="8">
        <v>40</v>
      </c>
      <c r="P33" s="8">
        <v>45</v>
      </c>
      <c r="Q33" s="8">
        <v>40</v>
      </c>
      <c r="R33" s="8">
        <v>50</v>
      </c>
      <c r="S33" s="8">
        <v>65</v>
      </c>
      <c r="T33" s="8">
        <v>25</v>
      </c>
      <c r="U33" s="8">
        <v>30</v>
      </c>
      <c r="V33" s="8">
        <v>25</v>
      </c>
      <c r="W33" s="8">
        <v>25</v>
      </c>
      <c r="X33" s="8">
        <v>25</v>
      </c>
      <c r="Y33" s="8">
        <v>30</v>
      </c>
      <c r="Z33" s="8">
        <v>25</v>
      </c>
      <c r="AA33" s="8">
        <v>25</v>
      </c>
      <c r="AB33" s="8">
        <v>25</v>
      </c>
      <c r="AC33" s="8">
        <v>25</v>
      </c>
      <c r="AD33" s="8">
        <v>25</v>
      </c>
      <c r="AE33" s="8">
        <v>25</v>
      </c>
      <c r="AF33" s="8">
        <v>25</v>
      </c>
      <c r="AG33" s="8">
        <v>25</v>
      </c>
      <c r="AH33" s="8">
        <v>25</v>
      </c>
      <c r="AI33" s="8">
        <v>25</v>
      </c>
      <c r="AJ33" s="8">
        <v>25</v>
      </c>
      <c r="AK33" s="8">
        <v>25</v>
      </c>
      <c r="AL33" s="8">
        <v>25</v>
      </c>
      <c r="AM33" s="8">
        <v>25</v>
      </c>
      <c r="AN33" s="8">
        <v>25</v>
      </c>
      <c r="AO33" s="8">
        <v>25</v>
      </c>
      <c r="AP33" s="8">
        <v>25</v>
      </c>
      <c r="AQ33" s="8">
        <v>25</v>
      </c>
      <c r="AR33" s="8">
        <v>25</v>
      </c>
      <c r="AS33" s="8">
        <v>25</v>
      </c>
      <c r="AT33" s="8">
        <v>25</v>
      </c>
      <c r="AU33" s="8">
        <v>25</v>
      </c>
      <c r="AV33" s="8">
        <v>25</v>
      </c>
      <c r="AW33" s="8">
        <v>25</v>
      </c>
      <c r="AX33" s="8">
        <v>25</v>
      </c>
      <c r="AY33" s="8">
        <v>25</v>
      </c>
      <c r="AZ33" s="8">
        <v>25</v>
      </c>
      <c r="BA33" s="8">
        <v>25</v>
      </c>
    </row>
    <row r="34" spans="1:53" x14ac:dyDescent="0.2">
      <c r="A34" s="52" t="s">
        <v>31</v>
      </c>
      <c r="B34" s="25" t="s">
        <v>0</v>
      </c>
      <c r="C34" s="8">
        <v>0.5</v>
      </c>
      <c r="D34" s="8">
        <v>3</v>
      </c>
      <c r="E34" s="8">
        <v>1</v>
      </c>
      <c r="F34" s="8">
        <v>3</v>
      </c>
      <c r="G34" s="8">
        <v>1</v>
      </c>
      <c r="H34" s="38">
        <v>0.5</v>
      </c>
      <c r="I34" s="8">
        <v>0.5</v>
      </c>
      <c r="J34" s="8">
        <v>0.5</v>
      </c>
      <c r="K34" s="8">
        <v>0.5</v>
      </c>
      <c r="L34" s="8">
        <v>0.5</v>
      </c>
      <c r="M34" s="8">
        <v>1</v>
      </c>
      <c r="N34" s="8">
        <v>1</v>
      </c>
      <c r="O34" s="8">
        <v>0.5</v>
      </c>
      <c r="P34" s="8">
        <v>0.5</v>
      </c>
      <c r="Q34" s="8">
        <v>0.5</v>
      </c>
      <c r="R34" s="8">
        <v>1</v>
      </c>
      <c r="S34" s="8">
        <v>0.5</v>
      </c>
      <c r="T34" s="8">
        <v>0.5</v>
      </c>
      <c r="U34" s="8">
        <v>0.5</v>
      </c>
      <c r="V34" s="8">
        <v>0.5</v>
      </c>
      <c r="W34" s="8">
        <v>0.5</v>
      </c>
      <c r="X34" s="8">
        <v>0.5</v>
      </c>
      <c r="Y34" s="8">
        <v>1</v>
      </c>
      <c r="Z34" s="8">
        <v>1</v>
      </c>
      <c r="AA34" s="8">
        <v>0.5</v>
      </c>
      <c r="AB34" s="8">
        <v>0.5</v>
      </c>
      <c r="AC34" s="8">
        <v>0.5</v>
      </c>
      <c r="AD34" s="8">
        <v>0.5</v>
      </c>
      <c r="AE34" s="8">
        <v>0.5</v>
      </c>
      <c r="AF34" s="8">
        <v>0.5</v>
      </c>
      <c r="AG34" s="8">
        <v>0.5</v>
      </c>
      <c r="AH34" s="8">
        <v>0.5</v>
      </c>
      <c r="AI34" s="8">
        <v>0.5</v>
      </c>
      <c r="AJ34" s="8">
        <v>0.5</v>
      </c>
      <c r="AK34" s="8">
        <v>0.5</v>
      </c>
      <c r="AL34" s="8">
        <v>0.5</v>
      </c>
      <c r="AM34" s="8">
        <v>0.5</v>
      </c>
      <c r="AN34" s="8">
        <v>1</v>
      </c>
      <c r="AO34" s="8">
        <v>0.5</v>
      </c>
      <c r="AP34" s="8">
        <v>0.5</v>
      </c>
      <c r="AQ34" s="8">
        <v>0.5</v>
      </c>
      <c r="AR34" s="8">
        <v>0.5</v>
      </c>
      <c r="AS34" s="8">
        <v>0.5</v>
      </c>
      <c r="AT34" s="8">
        <v>1</v>
      </c>
      <c r="AU34" s="8">
        <v>0.5</v>
      </c>
      <c r="AV34" s="8">
        <v>1</v>
      </c>
      <c r="AW34" s="8">
        <v>0.5</v>
      </c>
      <c r="AX34" s="8">
        <v>0.5</v>
      </c>
      <c r="AY34" s="8">
        <v>0.5</v>
      </c>
      <c r="AZ34" s="8">
        <v>0.5</v>
      </c>
      <c r="BA34" s="8">
        <v>0.5</v>
      </c>
    </row>
    <row r="35" spans="1:53" ht="15" x14ac:dyDescent="0.25">
      <c r="A35" s="52" t="s">
        <v>12</v>
      </c>
      <c r="B35" s="25" t="s">
        <v>0</v>
      </c>
      <c r="C35" s="60">
        <f t="shared" ref="C35:H35" si="57">2*(C32*C34)+C33</f>
        <v>51</v>
      </c>
      <c r="D35" s="60">
        <f t="shared" si="57"/>
        <v>38</v>
      </c>
      <c r="E35" s="60">
        <f t="shared" si="57"/>
        <v>77</v>
      </c>
      <c r="F35" s="60">
        <f t="shared" si="57"/>
        <v>48</v>
      </c>
      <c r="G35" s="60">
        <f t="shared" si="57"/>
        <v>77</v>
      </c>
      <c r="H35" s="60">
        <f t="shared" si="57"/>
        <v>66</v>
      </c>
      <c r="I35" s="60">
        <f>2*(I32*I34)+I33</f>
        <v>66</v>
      </c>
      <c r="J35" s="60">
        <f>2*(J32*J34)+J33</f>
        <v>41</v>
      </c>
      <c r="K35" s="60">
        <f>2*(K32*K34)+K33</f>
        <v>41</v>
      </c>
      <c r="L35" s="60">
        <f>2*(L32*L34)+L33</f>
        <v>43</v>
      </c>
      <c r="M35" s="60">
        <f t="shared" ref="M35:Q35" si="58">2*(M32*M34)+M33</f>
        <v>52</v>
      </c>
      <c r="N35" s="60">
        <f t="shared" si="58"/>
        <v>50</v>
      </c>
      <c r="O35" s="60">
        <f t="shared" si="58"/>
        <v>41</v>
      </c>
      <c r="P35" s="60">
        <f t="shared" si="58"/>
        <v>49</v>
      </c>
      <c r="Q35" s="69">
        <f t="shared" si="58"/>
        <v>41</v>
      </c>
      <c r="R35" s="60">
        <f t="shared" ref="R35:T35" si="59">2*(R32*R34)+R33</f>
        <v>62</v>
      </c>
      <c r="S35" s="60">
        <f t="shared" si="59"/>
        <v>66</v>
      </c>
      <c r="T35" s="69">
        <f t="shared" si="59"/>
        <v>26</v>
      </c>
      <c r="U35" s="69">
        <f t="shared" ref="U35:AT35" si="60">2*(U32*U34)+U33</f>
        <v>31</v>
      </c>
      <c r="V35" s="69">
        <f t="shared" si="60"/>
        <v>26</v>
      </c>
      <c r="W35" s="69">
        <f t="shared" si="60"/>
        <v>26</v>
      </c>
      <c r="X35" s="69">
        <f t="shared" si="60"/>
        <v>26</v>
      </c>
      <c r="Y35" s="69">
        <f t="shared" si="60"/>
        <v>40</v>
      </c>
      <c r="Z35" s="69">
        <f t="shared" si="60"/>
        <v>35</v>
      </c>
      <c r="AA35" s="69">
        <f t="shared" si="60"/>
        <v>26</v>
      </c>
      <c r="AB35" s="69">
        <f t="shared" si="60"/>
        <v>26</v>
      </c>
      <c r="AC35" s="69">
        <f t="shared" si="60"/>
        <v>26</v>
      </c>
      <c r="AD35" s="69">
        <f t="shared" ref="AD35:AF35" si="61">2*(AD32*AD34)+AD33</f>
        <v>26</v>
      </c>
      <c r="AE35" s="69">
        <f t="shared" si="61"/>
        <v>26</v>
      </c>
      <c r="AF35" s="69">
        <f t="shared" si="61"/>
        <v>26</v>
      </c>
      <c r="AG35" s="69">
        <f t="shared" ref="AG35" si="62">2*(AG32*AG34)+AG33</f>
        <v>31</v>
      </c>
      <c r="AH35" s="69">
        <f t="shared" si="60"/>
        <v>26</v>
      </c>
      <c r="AI35" s="69">
        <f t="shared" si="60"/>
        <v>26</v>
      </c>
      <c r="AJ35" s="69">
        <f t="shared" si="60"/>
        <v>26</v>
      </c>
      <c r="AK35" s="69">
        <f t="shared" si="60"/>
        <v>26</v>
      </c>
      <c r="AL35" s="69">
        <f t="shared" si="60"/>
        <v>26</v>
      </c>
      <c r="AM35" s="69">
        <f t="shared" si="60"/>
        <v>26</v>
      </c>
      <c r="AN35" s="69">
        <f t="shared" si="60"/>
        <v>35</v>
      </c>
      <c r="AO35" s="69">
        <f t="shared" si="60"/>
        <v>26</v>
      </c>
      <c r="AP35" s="69">
        <f t="shared" si="60"/>
        <v>26</v>
      </c>
      <c r="AQ35" s="69">
        <f t="shared" si="60"/>
        <v>26</v>
      </c>
      <c r="AR35" s="69">
        <f t="shared" si="60"/>
        <v>26</v>
      </c>
      <c r="AS35" s="69">
        <f t="shared" si="60"/>
        <v>26</v>
      </c>
      <c r="AT35" s="69">
        <f t="shared" si="60"/>
        <v>35</v>
      </c>
      <c r="AU35" s="69">
        <f t="shared" ref="AU35:BA35" si="63">2*(AU32*AU34)+AU33</f>
        <v>26</v>
      </c>
      <c r="AV35" s="69">
        <f t="shared" si="63"/>
        <v>35</v>
      </c>
      <c r="AW35" s="69">
        <f t="shared" si="63"/>
        <v>26</v>
      </c>
      <c r="AX35" s="69">
        <f t="shared" ref="AX35" si="64">2*(AX32*AX34)+AX33</f>
        <v>26</v>
      </c>
      <c r="AY35" s="69">
        <f t="shared" si="63"/>
        <v>26</v>
      </c>
      <c r="AZ35" s="69">
        <f t="shared" si="63"/>
        <v>30</v>
      </c>
      <c r="BA35" s="69">
        <f t="shared" si="63"/>
        <v>30</v>
      </c>
    </row>
    <row r="36" spans="1:53" ht="15" x14ac:dyDescent="0.25">
      <c r="A36" s="52" t="s">
        <v>26</v>
      </c>
      <c r="B36" s="25" t="s">
        <v>0</v>
      </c>
      <c r="C36" s="63">
        <f t="shared" ref="C36:H36" si="65">2*(((C32*C34)^2+C34^2))^0.5+C33</f>
        <v>51.414213562373092</v>
      </c>
      <c r="D36" s="63">
        <f t="shared" si="65"/>
        <v>38.973665961010276</v>
      </c>
      <c r="E36" s="63">
        <f t="shared" si="65"/>
        <v>77.165525060596437</v>
      </c>
      <c r="F36" s="63">
        <f t="shared" si="65"/>
        <v>48.973665961010276</v>
      </c>
      <c r="G36" s="63">
        <f t="shared" si="65"/>
        <v>77.165525060596437</v>
      </c>
      <c r="H36" s="63">
        <f t="shared" si="65"/>
        <v>66.414213562373092</v>
      </c>
      <c r="I36" s="63">
        <f>2*(((I32*I34)^2+I34^2))^0.5+I33</f>
        <v>66.414213562373092</v>
      </c>
      <c r="J36" s="63">
        <f>2*(((J32*J34)^2+J34^2))^0.5+J33</f>
        <v>41.414213562373092</v>
      </c>
      <c r="K36" s="63">
        <f>2*(((K32*K34)^2+K34^2))^0.5+K33</f>
        <v>41.414213562373092</v>
      </c>
      <c r="L36" s="63">
        <f>2*(((L32*L34)^2+L34^2))^0.5+L33</f>
        <v>43.162277660168378</v>
      </c>
      <c r="M36" s="63">
        <f t="shared" ref="M36:Q36" si="66">2*(((M32*M34)^2+M34^2))^0.5+M33</f>
        <v>52.165525060596437</v>
      </c>
      <c r="N36" s="63">
        <f t="shared" si="66"/>
        <v>50.198039027185573</v>
      </c>
      <c r="O36" s="63">
        <f t="shared" si="66"/>
        <v>41.414213562373092</v>
      </c>
      <c r="P36" s="63">
        <f t="shared" si="66"/>
        <v>49.123105625617661</v>
      </c>
      <c r="Q36" s="72">
        <f t="shared" si="66"/>
        <v>41.414213562373092</v>
      </c>
      <c r="R36" s="63">
        <f t="shared" ref="R36:T36" si="67">2*(((R32*R34)^2+R34^2))^0.5+R33</f>
        <v>62.165525060596437</v>
      </c>
      <c r="S36" s="63">
        <f t="shared" si="67"/>
        <v>66.414213562373092</v>
      </c>
      <c r="T36" s="72">
        <f t="shared" si="67"/>
        <v>26.414213562373096</v>
      </c>
      <c r="U36" s="72">
        <f t="shared" ref="U36:AT36" si="68">2*(((U32*U34)^2+U34^2))^0.5+U33</f>
        <v>31.414213562373096</v>
      </c>
      <c r="V36" s="72">
        <f t="shared" si="68"/>
        <v>26.414213562373096</v>
      </c>
      <c r="W36" s="72">
        <f t="shared" si="68"/>
        <v>26.414213562373096</v>
      </c>
      <c r="X36" s="72">
        <f t="shared" si="68"/>
        <v>26.414213562373096</v>
      </c>
      <c r="Y36" s="72">
        <f t="shared" si="68"/>
        <v>40.198039027185573</v>
      </c>
      <c r="Z36" s="72">
        <f t="shared" si="68"/>
        <v>35.198039027185573</v>
      </c>
      <c r="AA36" s="72">
        <f t="shared" si="68"/>
        <v>26.414213562373096</v>
      </c>
      <c r="AB36" s="72">
        <f t="shared" si="68"/>
        <v>26.414213562373096</v>
      </c>
      <c r="AC36" s="72">
        <f t="shared" si="68"/>
        <v>26.414213562373096</v>
      </c>
      <c r="AD36" s="72">
        <f t="shared" ref="AD36:AF36" si="69">2*(((AD32*AD34)^2+AD34^2))^0.5+AD33</f>
        <v>26.414213562373096</v>
      </c>
      <c r="AE36" s="72">
        <f t="shared" si="69"/>
        <v>26.414213562373096</v>
      </c>
      <c r="AF36" s="72">
        <f t="shared" si="69"/>
        <v>26.414213562373096</v>
      </c>
      <c r="AG36" s="72">
        <f t="shared" ref="AG36" si="70">2*(((AG32*AG34)^2+AG34^2))^0.5+AG33</f>
        <v>31.082762530298218</v>
      </c>
      <c r="AH36" s="72">
        <f t="shared" si="68"/>
        <v>26.414213562373096</v>
      </c>
      <c r="AI36" s="72">
        <f t="shared" si="68"/>
        <v>26.414213562373096</v>
      </c>
      <c r="AJ36" s="72">
        <f t="shared" si="68"/>
        <v>26.414213562373096</v>
      </c>
      <c r="AK36" s="72">
        <f t="shared" si="68"/>
        <v>26.414213562373096</v>
      </c>
      <c r="AL36" s="72">
        <f t="shared" si="68"/>
        <v>26.414213562373096</v>
      </c>
      <c r="AM36" s="72">
        <f t="shared" si="68"/>
        <v>26.414213562373096</v>
      </c>
      <c r="AN36" s="72">
        <f t="shared" si="68"/>
        <v>35.198039027185573</v>
      </c>
      <c r="AO36" s="72">
        <f t="shared" si="68"/>
        <v>26.414213562373096</v>
      </c>
      <c r="AP36" s="72">
        <f t="shared" si="68"/>
        <v>26.414213562373096</v>
      </c>
      <c r="AQ36" s="72">
        <f t="shared" si="68"/>
        <v>26.414213562373096</v>
      </c>
      <c r="AR36" s="72">
        <f t="shared" si="68"/>
        <v>26.414213562373096</v>
      </c>
      <c r="AS36" s="72">
        <f t="shared" si="68"/>
        <v>26.414213562373096</v>
      </c>
      <c r="AT36" s="72">
        <f t="shared" si="68"/>
        <v>35.198039027185573</v>
      </c>
      <c r="AU36" s="72">
        <f t="shared" ref="AU36:BA36" si="71">2*(((AU32*AU34)^2+AU34^2))^0.5+AU33</f>
        <v>26.414213562373096</v>
      </c>
      <c r="AV36" s="72">
        <f t="shared" si="71"/>
        <v>35.198039027185573</v>
      </c>
      <c r="AW36" s="72">
        <f t="shared" si="71"/>
        <v>26.414213562373096</v>
      </c>
      <c r="AX36" s="72">
        <f t="shared" ref="AX36" si="72">2*(((AX32*AX34)^2+AX34^2))^0.5+AX33</f>
        <v>26.414213562373096</v>
      </c>
      <c r="AY36" s="72">
        <f t="shared" si="71"/>
        <v>26.414213562373096</v>
      </c>
      <c r="AZ36" s="72">
        <f t="shared" si="71"/>
        <v>30.099019513592786</v>
      </c>
      <c r="BA36" s="72">
        <f t="shared" si="71"/>
        <v>30.099019513592786</v>
      </c>
    </row>
    <row r="37" spans="1:53" ht="15" x14ac:dyDescent="0.25">
      <c r="A37" s="52" t="s">
        <v>27</v>
      </c>
      <c r="B37" s="25" t="s">
        <v>7</v>
      </c>
      <c r="C37" s="60">
        <f t="shared" ref="C37:H37" si="73">0.5*(C33+C35)*C34</f>
        <v>25.25</v>
      </c>
      <c r="D37" s="60">
        <f t="shared" si="73"/>
        <v>87</v>
      </c>
      <c r="E37" s="60">
        <f t="shared" si="73"/>
        <v>71</v>
      </c>
      <c r="F37" s="60">
        <f t="shared" si="73"/>
        <v>117</v>
      </c>
      <c r="G37" s="60">
        <f t="shared" si="73"/>
        <v>71</v>
      </c>
      <c r="H37" s="60">
        <f t="shared" si="73"/>
        <v>32.75</v>
      </c>
      <c r="I37" s="60">
        <f>0.5*(I33+I35)*I34</f>
        <v>32.75</v>
      </c>
      <c r="J37" s="60">
        <f>0.5*(J33+J35)*J34</f>
        <v>20.25</v>
      </c>
      <c r="K37" s="60">
        <f>0.5*(K33+K35)*K34</f>
        <v>20.25</v>
      </c>
      <c r="L37" s="60">
        <f>0.5*(L33+L35)*L34</f>
        <v>20.75</v>
      </c>
      <c r="M37" s="60">
        <f t="shared" ref="M37:Q37" si="74">0.5*(M33+M35)*M34</f>
        <v>46</v>
      </c>
      <c r="N37" s="60">
        <f t="shared" si="74"/>
        <v>45</v>
      </c>
      <c r="O37" s="60">
        <f t="shared" si="74"/>
        <v>20.25</v>
      </c>
      <c r="P37" s="60">
        <f t="shared" si="74"/>
        <v>23.5</v>
      </c>
      <c r="Q37" s="69">
        <f t="shared" si="74"/>
        <v>20.25</v>
      </c>
      <c r="R37" s="60">
        <f t="shared" ref="R37:T37" si="75">0.5*(R33+R35)*R34</f>
        <v>56</v>
      </c>
      <c r="S37" s="60">
        <f t="shared" si="75"/>
        <v>32.75</v>
      </c>
      <c r="T37" s="69">
        <f t="shared" si="75"/>
        <v>12.75</v>
      </c>
      <c r="U37" s="69">
        <f t="shared" ref="U37:AT37" si="76">0.5*(U33+U35)*U34</f>
        <v>15.25</v>
      </c>
      <c r="V37" s="69">
        <f t="shared" si="76"/>
        <v>12.75</v>
      </c>
      <c r="W37" s="69">
        <f t="shared" si="76"/>
        <v>12.75</v>
      </c>
      <c r="X37" s="69">
        <f t="shared" si="76"/>
        <v>12.75</v>
      </c>
      <c r="Y37" s="69">
        <f t="shared" si="76"/>
        <v>35</v>
      </c>
      <c r="Z37" s="69">
        <f t="shared" si="76"/>
        <v>30</v>
      </c>
      <c r="AA37" s="69">
        <f t="shared" si="76"/>
        <v>12.75</v>
      </c>
      <c r="AB37" s="69">
        <f t="shared" si="76"/>
        <v>12.75</v>
      </c>
      <c r="AC37" s="69">
        <f t="shared" si="76"/>
        <v>12.75</v>
      </c>
      <c r="AD37" s="69">
        <f t="shared" ref="AD37:AF37" si="77">0.5*(AD33+AD35)*AD34</f>
        <v>12.75</v>
      </c>
      <c r="AE37" s="69">
        <f t="shared" si="77"/>
        <v>12.75</v>
      </c>
      <c r="AF37" s="69">
        <f t="shared" si="77"/>
        <v>12.75</v>
      </c>
      <c r="AG37" s="69">
        <f t="shared" ref="AG37" si="78">0.5*(AG33+AG35)*AG34</f>
        <v>14</v>
      </c>
      <c r="AH37" s="69">
        <f t="shared" si="76"/>
        <v>12.75</v>
      </c>
      <c r="AI37" s="69">
        <f t="shared" si="76"/>
        <v>12.75</v>
      </c>
      <c r="AJ37" s="69">
        <f t="shared" si="76"/>
        <v>12.75</v>
      </c>
      <c r="AK37" s="69">
        <f t="shared" si="76"/>
        <v>12.75</v>
      </c>
      <c r="AL37" s="69">
        <f t="shared" si="76"/>
        <v>12.75</v>
      </c>
      <c r="AM37" s="69">
        <f t="shared" si="76"/>
        <v>12.75</v>
      </c>
      <c r="AN37" s="69">
        <f t="shared" si="76"/>
        <v>30</v>
      </c>
      <c r="AO37" s="69">
        <f t="shared" si="76"/>
        <v>12.75</v>
      </c>
      <c r="AP37" s="69">
        <f t="shared" si="76"/>
        <v>12.75</v>
      </c>
      <c r="AQ37" s="69">
        <f t="shared" si="76"/>
        <v>12.75</v>
      </c>
      <c r="AR37" s="69">
        <f t="shared" si="76"/>
        <v>12.75</v>
      </c>
      <c r="AS37" s="69">
        <f t="shared" si="76"/>
        <v>12.75</v>
      </c>
      <c r="AT37" s="69">
        <f t="shared" si="76"/>
        <v>30</v>
      </c>
      <c r="AU37" s="69">
        <f t="shared" ref="AU37:BA37" si="79">0.5*(AU33+AU35)*AU34</f>
        <v>12.75</v>
      </c>
      <c r="AV37" s="69">
        <f t="shared" si="79"/>
        <v>30</v>
      </c>
      <c r="AW37" s="69">
        <f t="shared" si="79"/>
        <v>12.75</v>
      </c>
      <c r="AX37" s="69">
        <f t="shared" ref="AX37" si="80">0.5*(AX33+AX35)*AX34</f>
        <v>12.75</v>
      </c>
      <c r="AY37" s="69">
        <f t="shared" si="79"/>
        <v>12.75</v>
      </c>
      <c r="AZ37" s="69">
        <f t="shared" si="79"/>
        <v>13.75</v>
      </c>
      <c r="BA37" s="69">
        <f t="shared" si="79"/>
        <v>13.75</v>
      </c>
    </row>
    <row r="38" spans="1:53" ht="15" x14ac:dyDescent="0.25">
      <c r="A38" s="52" t="s">
        <v>8</v>
      </c>
      <c r="B38" s="25" t="s">
        <v>0</v>
      </c>
      <c r="C38" s="62">
        <f t="shared" ref="C38:H38" si="81">C37/C36</f>
        <v>0.49110933048441929</v>
      </c>
      <c r="D38" s="62">
        <f t="shared" si="81"/>
        <v>2.2322765348026499</v>
      </c>
      <c r="E38" s="62">
        <f t="shared" si="81"/>
        <v>0.92010000507668699</v>
      </c>
      <c r="F38" s="62">
        <f t="shared" si="81"/>
        <v>2.3890390417811069</v>
      </c>
      <c r="G38" s="62">
        <f t="shared" si="81"/>
        <v>0.92010000507668699</v>
      </c>
      <c r="H38" s="62">
        <f t="shared" si="81"/>
        <v>0.49311733503013999</v>
      </c>
      <c r="I38" s="62">
        <f>I37/I36</f>
        <v>0.49311733503013999</v>
      </c>
      <c r="J38" s="62">
        <f>J37/J36</f>
        <v>0.48896256280472145</v>
      </c>
      <c r="K38" s="62">
        <f>K37/K36</f>
        <v>0.48896256280472145</v>
      </c>
      <c r="L38" s="62">
        <f>L37/L36</f>
        <v>0.48074386072421771</v>
      </c>
      <c r="M38" s="62">
        <f t="shared" ref="M38:Q38" si="82">M37/M36</f>
        <v>0.88180843471939663</v>
      </c>
      <c r="N38" s="62">
        <f t="shared" si="82"/>
        <v>0.8964493608132682</v>
      </c>
      <c r="O38" s="62">
        <f t="shared" si="82"/>
        <v>0.48896256280472145</v>
      </c>
      <c r="P38" s="62">
        <f t="shared" si="82"/>
        <v>0.47838994910258215</v>
      </c>
      <c r="Q38" s="71">
        <f t="shared" si="82"/>
        <v>0.48896256280472145</v>
      </c>
      <c r="R38" s="62">
        <f t="shared" ref="R38:T38" si="83">R37/R36</f>
        <v>0.90082083189056106</v>
      </c>
      <c r="S38" s="62">
        <f t="shared" si="83"/>
        <v>0.49311733503013999</v>
      </c>
      <c r="T38" s="71">
        <f t="shared" si="83"/>
        <v>0.48269466625961965</v>
      </c>
      <c r="U38" s="71">
        <f t="shared" ref="U38:AT38" si="84">U37/U36</f>
        <v>0.48544904585056825</v>
      </c>
      <c r="V38" s="71">
        <f t="shared" si="84"/>
        <v>0.48269466625961965</v>
      </c>
      <c r="W38" s="71">
        <f t="shared" si="84"/>
        <v>0.48269466625961965</v>
      </c>
      <c r="X38" s="71">
        <f t="shared" si="84"/>
        <v>0.48269466625961965</v>
      </c>
      <c r="Y38" s="71">
        <f t="shared" si="84"/>
        <v>0.87068923875440329</v>
      </c>
      <c r="Z38" s="71">
        <f t="shared" si="84"/>
        <v>0.85232020956704968</v>
      </c>
      <c r="AA38" s="71">
        <f t="shared" si="84"/>
        <v>0.48269466625961965</v>
      </c>
      <c r="AB38" s="71">
        <f t="shared" si="84"/>
        <v>0.48269466625961965</v>
      </c>
      <c r="AC38" s="71">
        <f t="shared" si="84"/>
        <v>0.48269466625961965</v>
      </c>
      <c r="AD38" s="71">
        <f t="shared" ref="AD38:AF38" si="85">AD37/AD36</f>
        <v>0.48269466625961965</v>
      </c>
      <c r="AE38" s="71">
        <f t="shared" si="85"/>
        <v>0.48269466625961965</v>
      </c>
      <c r="AF38" s="71">
        <f t="shared" si="85"/>
        <v>0.48269466625961965</v>
      </c>
      <c r="AG38" s="71">
        <f t="shared" ref="AG38" si="86">AG37/AG36</f>
        <v>0.45041041594528053</v>
      </c>
      <c r="AH38" s="71">
        <f t="shared" si="84"/>
        <v>0.48269466625961965</v>
      </c>
      <c r="AI38" s="71">
        <f t="shared" si="84"/>
        <v>0.48269466625961965</v>
      </c>
      <c r="AJ38" s="71">
        <f t="shared" si="84"/>
        <v>0.48269466625961965</v>
      </c>
      <c r="AK38" s="71">
        <f t="shared" si="84"/>
        <v>0.48269466625961965</v>
      </c>
      <c r="AL38" s="71">
        <f t="shared" si="84"/>
        <v>0.48269466625961965</v>
      </c>
      <c r="AM38" s="71">
        <f t="shared" si="84"/>
        <v>0.48269466625961965</v>
      </c>
      <c r="AN38" s="71">
        <f t="shared" si="84"/>
        <v>0.85232020956704968</v>
      </c>
      <c r="AO38" s="71">
        <f t="shared" si="84"/>
        <v>0.48269466625961965</v>
      </c>
      <c r="AP38" s="71">
        <f t="shared" si="84"/>
        <v>0.48269466625961965</v>
      </c>
      <c r="AQ38" s="71">
        <f t="shared" si="84"/>
        <v>0.48269466625961965</v>
      </c>
      <c r="AR38" s="71">
        <f t="shared" si="84"/>
        <v>0.48269466625961965</v>
      </c>
      <c r="AS38" s="71">
        <f t="shared" si="84"/>
        <v>0.48269466625961965</v>
      </c>
      <c r="AT38" s="71">
        <f t="shared" si="84"/>
        <v>0.85232020956704968</v>
      </c>
      <c r="AU38" s="71">
        <f t="shared" ref="AU38:BA38" si="87">AU37/AU36</f>
        <v>0.48269466625961965</v>
      </c>
      <c r="AV38" s="71">
        <f t="shared" si="87"/>
        <v>0.85232020956704968</v>
      </c>
      <c r="AW38" s="71">
        <f t="shared" si="87"/>
        <v>0.48269466625961965</v>
      </c>
      <c r="AX38" s="71">
        <f t="shared" ref="AX38" si="88">AX37/AX36</f>
        <v>0.48269466625961965</v>
      </c>
      <c r="AY38" s="71">
        <f t="shared" si="87"/>
        <v>0.48269466625961965</v>
      </c>
      <c r="AZ38" s="71">
        <f t="shared" si="87"/>
        <v>0.45682551200016558</v>
      </c>
      <c r="BA38" s="71">
        <f t="shared" si="87"/>
        <v>0.45682551200016558</v>
      </c>
    </row>
    <row r="39" spans="1:53" ht="15" x14ac:dyDescent="0.25">
      <c r="A39" s="52" t="s">
        <v>11</v>
      </c>
      <c r="B39" s="25" t="s">
        <v>0</v>
      </c>
      <c r="C39" s="62">
        <f t="shared" ref="C39:H39" si="89">C37/C35</f>
        <v>0.49509803921568629</v>
      </c>
      <c r="D39" s="62">
        <f t="shared" si="89"/>
        <v>2.2894736842105261</v>
      </c>
      <c r="E39" s="62">
        <f t="shared" si="89"/>
        <v>0.92207792207792205</v>
      </c>
      <c r="F39" s="62">
        <f t="shared" si="89"/>
        <v>2.4375</v>
      </c>
      <c r="G39" s="62">
        <f t="shared" si="89"/>
        <v>0.92207792207792205</v>
      </c>
      <c r="H39" s="62">
        <f t="shared" si="89"/>
        <v>0.49621212121212122</v>
      </c>
      <c r="I39" s="62">
        <f>I37/I35</f>
        <v>0.49621212121212122</v>
      </c>
      <c r="J39" s="62">
        <f>J37/J35</f>
        <v>0.49390243902439024</v>
      </c>
      <c r="K39" s="62">
        <f>K37/K35</f>
        <v>0.49390243902439024</v>
      </c>
      <c r="L39" s="62">
        <f>L37/L35</f>
        <v>0.48255813953488375</v>
      </c>
      <c r="M39" s="62">
        <f t="shared" ref="M39:Q39" si="90">M37/M35</f>
        <v>0.88461538461538458</v>
      </c>
      <c r="N39" s="62">
        <f t="shared" si="90"/>
        <v>0.9</v>
      </c>
      <c r="O39" s="62">
        <f t="shared" si="90"/>
        <v>0.49390243902439024</v>
      </c>
      <c r="P39" s="62">
        <f t="shared" si="90"/>
        <v>0.47959183673469385</v>
      </c>
      <c r="Q39" s="71">
        <f t="shared" si="90"/>
        <v>0.49390243902439024</v>
      </c>
      <c r="R39" s="62">
        <f t="shared" ref="R39:T39" si="91">R37/R35</f>
        <v>0.90322580645161288</v>
      </c>
      <c r="S39" s="62">
        <f t="shared" si="91"/>
        <v>0.49621212121212122</v>
      </c>
      <c r="T39" s="71">
        <f t="shared" si="91"/>
        <v>0.49038461538461536</v>
      </c>
      <c r="U39" s="71">
        <f t="shared" ref="U39:AT39" si="92">U37/U35</f>
        <v>0.49193548387096775</v>
      </c>
      <c r="V39" s="71">
        <f t="shared" si="92"/>
        <v>0.49038461538461536</v>
      </c>
      <c r="W39" s="71">
        <f t="shared" si="92"/>
        <v>0.49038461538461536</v>
      </c>
      <c r="X39" s="71">
        <f t="shared" si="92"/>
        <v>0.49038461538461536</v>
      </c>
      <c r="Y39" s="71">
        <f t="shared" si="92"/>
        <v>0.875</v>
      </c>
      <c r="Z39" s="71">
        <f t="shared" si="92"/>
        <v>0.8571428571428571</v>
      </c>
      <c r="AA39" s="71">
        <f t="shared" si="92"/>
        <v>0.49038461538461536</v>
      </c>
      <c r="AB39" s="71">
        <f t="shared" si="92"/>
        <v>0.49038461538461536</v>
      </c>
      <c r="AC39" s="71">
        <f t="shared" si="92"/>
        <v>0.49038461538461536</v>
      </c>
      <c r="AD39" s="71">
        <f t="shared" ref="AD39:AF39" si="93">AD37/AD35</f>
        <v>0.49038461538461536</v>
      </c>
      <c r="AE39" s="71">
        <f t="shared" si="93"/>
        <v>0.49038461538461536</v>
      </c>
      <c r="AF39" s="71">
        <f t="shared" si="93"/>
        <v>0.49038461538461536</v>
      </c>
      <c r="AG39" s="71">
        <f t="shared" ref="AG39" si="94">AG37/AG35</f>
        <v>0.45161290322580644</v>
      </c>
      <c r="AH39" s="71">
        <f t="shared" si="92"/>
        <v>0.49038461538461536</v>
      </c>
      <c r="AI39" s="71">
        <f t="shared" si="92"/>
        <v>0.49038461538461536</v>
      </c>
      <c r="AJ39" s="71">
        <f t="shared" si="92"/>
        <v>0.49038461538461536</v>
      </c>
      <c r="AK39" s="71">
        <f t="shared" si="92"/>
        <v>0.49038461538461536</v>
      </c>
      <c r="AL39" s="71">
        <f t="shared" si="92"/>
        <v>0.49038461538461536</v>
      </c>
      <c r="AM39" s="71">
        <f t="shared" si="92"/>
        <v>0.49038461538461536</v>
      </c>
      <c r="AN39" s="71">
        <f t="shared" si="92"/>
        <v>0.8571428571428571</v>
      </c>
      <c r="AO39" s="71">
        <f t="shared" si="92"/>
        <v>0.49038461538461536</v>
      </c>
      <c r="AP39" s="71">
        <f t="shared" si="92"/>
        <v>0.49038461538461536</v>
      </c>
      <c r="AQ39" s="71">
        <f t="shared" si="92"/>
        <v>0.49038461538461536</v>
      </c>
      <c r="AR39" s="71">
        <f t="shared" si="92"/>
        <v>0.49038461538461536</v>
      </c>
      <c r="AS39" s="71">
        <f t="shared" si="92"/>
        <v>0.49038461538461536</v>
      </c>
      <c r="AT39" s="71">
        <f t="shared" si="92"/>
        <v>0.8571428571428571</v>
      </c>
      <c r="AU39" s="71">
        <f t="shared" ref="AU39:BA39" si="95">AU37/AU35</f>
        <v>0.49038461538461536</v>
      </c>
      <c r="AV39" s="71">
        <f t="shared" si="95"/>
        <v>0.8571428571428571</v>
      </c>
      <c r="AW39" s="71">
        <f t="shared" si="95"/>
        <v>0.49038461538461536</v>
      </c>
      <c r="AX39" s="71">
        <f t="shared" ref="AX39" si="96">AX37/AX35</f>
        <v>0.49038461538461536</v>
      </c>
      <c r="AY39" s="71">
        <f t="shared" si="95"/>
        <v>0.49038461538461536</v>
      </c>
      <c r="AZ39" s="71">
        <f t="shared" si="95"/>
        <v>0.45833333333333331</v>
      </c>
      <c r="BA39" s="71">
        <f t="shared" si="95"/>
        <v>0.45833333333333331</v>
      </c>
    </row>
    <row r="40" spans="1:53" x14ac:dyDescent="0.2">
      <c r="A40" s="52" t="s">
        <v>46</v>
      </c>
      <c r="B40" s="25" t="s">
        <v>0</v>
      </c>
      <c r="C40" s="8">
        <v>2640</v>
      </c>
      <c r="D40" s="8">
        <v>4113</v>
      </c>
      <c r="E40" s="8">
        <v>4054</v>
      </c>
      <c r="F40" s="8">
        <v>4546</v>
      </c>
      <c r="G40" s="8">
        <v>7558</v>
      </c>
      <c r="H40" s="8">
        <v>2013</v>
      </c>
      <c r="I40" s="8">
        <v>2444</v>
      </c>
      <c r="J40" s="8">
        <v>5235</v>
      </c>
      <c r="K40" s="8">
        <v>4598</v>
      </c>
      <c r="L40" s="8">
        <v>5078</v>
      </c>
      <c r="M40" s="8">
        <v>6579</v>
      </c>
      <c r="N40" s="8">
        <v>8975</v>
      </c>
      <c r="O40" s="8">
        <v>4030</v>
      </c>
      <c r="P40" s="8">
        <v>6066</v>
      </c>
      <c r="Q40" s="8">
        <v>11390</v>
      </c>
      <c r="R40" s="8">
        <v>5493</v>
      </c>
      <c r="S40" s="8">
        <v>3929</v>
      </c>
      <c r="T40" s="8">
        <v>5102</v>
      </c>
      <c r="U40" s="8">
        <v>7115</v>
      </c>
      <c r="V40" s="8">
        <v>2078</v>
      </c>
      <c r="W40" s="8">
        <v>387</v>
      </c>
      <c r="X40" s="8">
        <v>2417</v>
      </c>
      <c r="Y40" s="8">
        <v>3257</v>
      </c>
      <c r="Z40" s="8">
        <v>2966</v>
      </c>
      <c r="AA40" s="8">
        <v>3657</v>
      </c>
      <c r="AB40" s="8">
        <v>521</v>
      </c>
      <c r="AC40" s="8">
        <v>781</v>
      </c>
      <c r="AD40" s="8">
        <v>3142</v>
      </c>
      <c r="AE40" s="8">
        <v>3952</v>
      </c>
      <c r="AF40" s="8">
        <v>1156</v>
      </c>
      <c r="AG40" s="8">
        <v>4735</v>
      </c>
      <c r="AH40" s="8">
        <v>3466</v>
      </c>
      <c r="AI40" s="8">
        <v>2833</v>
      </c>
      <c r="AJ40" s="8">
        <v>3539</v>
      </c>
      <c r="AK40" s="8">
        <v>1018</v>
      </c>
      <c r="AL40" s="8">
        <v>3161</v>
      </c>
      <c r="AM40" s="8">
        <v>4813</v>
      </c>
      <c r="AN40" s="8">
        <v>2877</v>
      </c>
      <c r="AO40" s="8">
        <v>2368</v>
      </c>
      <c r="AP40" s="8">
        <v>476</v>
      </c>
      <c r="AQ40" s="8">
        <v>3062</v>
      </c>
      <c r="AR40" s="8">
        <v>711</v>
      </c>
      <c r="AS40" s="8">
        <v>835</v>
      </c>
      <c r="AT40" s="8">
        <v>3678</v>
      </c>
      <c r="AU40" s="8">
        <v>2933</v>
      </c>
      <c r="AV40" s="8">
        <v>1971</v>
      </c>
      <c r="AW40" s="8">
        <v>1855</v>
      </c>
      <c r="AX40" s="8">
        <v>790</v>
      </c>
      <c r="AY40" s="8">
        <v>1971</v>
      </c>
      <c r="AZ40" s="8">
        <v>3828</v>
      </c>
      <c r="BA40" s="8">
        <v>2200</v>
      </c>
    </row>
    <row r="41" spans="1:53" x14ac:dyDescent="0.2">
      <c r="A41" s="52" t="s">
        <v>15</v>
      </c>
      <c r="B41" s="25" t="s">
        <v>0</v>
      </c>
      <c r="C41" s="6">
        <f>C40-(C10+C20)</f>
        <v>840</v>
      </c>
      <c r="D41" s="6">
        <f>D40-(D10+D20)</f>
        <v>2313</v>
      </c>
      <c r="E41" s="6">
        <f>E40-(E10+E20)</f>
        <v>2254</v>
      </c>
      <c r="F41" s="6">
        <f>F40-(F10+F20)</f>
        <v>2746</v>
      </c>
      <c r="G41" s="6">
        <f>G40-(G10+G20)</f>
        <v>5758</v>
      </c>
      <c r="H41" s="6">
        <v>1</v>
      </c>
      <c r="I41" s="6">
        <v>1</v>
      </c>
      <c r="J41" s="6">
        <f t="shared" ref="J41:Q41" si="97">J40-(J10+J20)</f>
        <v>3435</v>
      </c>
      <c r="K41" s="6">
        <f t="shared" si="97"/>
        <v>2798</v>
      </c>
      <c r="L41" s="6">
        <f t="shared" ref="L41" si="98">L40-(L10+L20)</f>
        <v>3278</v>
      </c>
      <c r="M41" s="6">
        <f t="shared" si="97"/>
        <v>4779</v>
      </c>
      <c r="N41" s="6">
        <f t="shared" si="97"/>
        <v>6675</v>
      </c>
      <c r="O41" s="6">
        <f t="shared" si="97"/>
        <v>2230</v>
      </c>
      <c r="P41" s="6">
        <f t="shared" si="97"/>
        <v>4266</v>
      </c>
      <c r="Q41" s="6">
        <f t="shared" si="97"/>
        <v>9090</v>
      </c>
      <c r="R41" s="6">
        <f t="shared" ref="R41:T41" si="99">R40-(R10+R20)</f>
        <v>3693</v>
      </c>
      <c r="S41" s="6">
        <f t="shared" si="99"/>
        <v>2129</v>
      </c>
      <c r="T41" s="6">
        <f t="shared" si="99"/>
        <v>3302</v>
      </c>
      <c r="U41" s="6">
        <f t="shared" ref="U41:AT41" si="100">U40-(U10+U20)</f>
        <v>5315</v>
      </c>
      <c r="V41" s="6">
        <f t="shared" si="100"/>
        <v>278</v>
      </c>
      <c r="W41" s="6">
        <v>1</v>
      </c>
      <c r="X41" s="6">
        <f>X40-(X10+X20)</f>
        <v>617</v>
      </c>
      <c r="Y41" s="6">
        <f>Y40-(Y10+Y20)</f>
        <v>1457</v>
      </c>
      <c r="Z41" s="6">
        <f t="shared" si="100"/>
        <v>1166</v>
      </c>
      <c r="AA41" s="6">
        <f t="shared" si="100"/>
        <v>1857</v>
      </c>
      <c r="AB41" s="6">
        <f t="shared" si="100"/>
        <v>1</v>
      </c>
      <c r="AC41" s="6">
        <f t="shared" si="100"/>
        <v>1</v>
      </c>
      <c r="AD41" s="6">
        <f t="shared" ref="AD41:AF41" si="101">AD40-(AD10+AD20)</f>
        <v>1342</v>
      </c>
      <c r="AE41" s="6">
        <f t="shared" si="101"/>
        <v>2152</v>
      </c>
      <c r="AF41" s="6">
        <f t="shared" si="101"/>
        <v>1</v>
      </c>
      <c r="AG41" s="6">
        <f t="shared" ref="AG41" si="102">AG40-(AG10+AG20)</f>
        <v>2935</v>
      </c>
      <c r="AH41" s="6">
        <f t="shared" si="100"/>
        <v>1666</v>
      </c>
      <c r="AI41" s="6">
        <f t="shared" si="100"/>
        <v>1033</v>
      </c>
      <c r="AJ41" s="6">
        <f t="shared" si="100"/>
        <v>1739</v>
      </c>
      <c r="AK41" s="6">
        <v>1</v>
      </c>
      <c r="AL41" s="6">
        <f t="shared" si="100"/>
        <v>1361</v>
      </c>
      <c r="AM41" s="6">
        <f t="shared" si="100"/>
        <v>3013</v>
      </c>
      <c r="AN41" s="6">
        <f t="shared" si="100"/>
        <v>1077</v>
      </c>
      <c r="AO41" s="6">
        <f t="shared" si="100"/>
        <v>568</v>
      </c>
      <c r="AP41" s="6">
        <f t="shared" si="100"/>
        <v>1</v>
      </c>
      <c r="AQ41" s="6">
        <f t="shared" si="100"/>
        <v>1262</v>
      </c>
      <c r="AR41" s="6">
        <f t="shared" si="100"/>
        <v>1</v>
      </c>
      <c r="AS41" s="6">
        <f t="shared" si="100"/>
        <v>1</v>
      </c>
      <c r="AT41" s="6">
        <f t="shared" si="100"/>
        <v>1878</v>
      </c>
      <c r="AU41" s="6">
        <f t="shared" ref="AU41:BA41" si="103">AU40-(AU10+AU20)</f>
        <v>1133</v>
      </c>
      <c r="AV41" s="6">
        <f t="shared" si="103"/>
        <v>171</v>
      </c>
      <c r="AW41" s="6">
        <f t="shared" si="103"/>
        <v>1</v>
      </c>
      <c r="AX41" s="6">
        <f t="shared" ref="AX41" si="104">AX40-(AX10+AX20)</f>
        <v>1</v>
      </c>
      <c r="AY41" s="6">
        <f t="shared" si="103"/>
        <v>171</v>
      </c>
      <c r="AZ41" s="6">
        <f>AZ40-(AZ10+AZ20)</f>
        <v>2028</v>
      </c>
      <c r="BA41" s="6">
        <f t="shared" si="103"/>
        <v>400</v>
      </c>
    </row>
    <row r="42" spans="1:53" x14ac:dyDescent="0.2">
      <c r="A42" s="52" t="s">
        <v>16</v>
      </c>
      <c r="B42" s="25" t="s">
        <v>0</v>
      </c>
      <c r="C42" s="6">
        <f>C22</f>
        <v>3762</v>
      </c>
      <c r="D42" s="6">
        <f>D22</f>
        <v>4128</v>
      </c>
      <c r="E42" s="6">
        <f t="shared" ref="E42:Q42" si="105">E22</f>
        <v>3772</v>
      </c>
      <c r="F42" s="6">
        <f t="shared" si="105"/>
        <v>4178</v>
      </c>
      <c r="G42" s="6">
        <f t="shared" si="105"/>
        <v>3802</v>
      </c>
      <c r="H42" s="6">
        <v>2</v>
      </c>
      <c r="I42" s="6">
        <v>2</v>
      </c>
      <c r="J42" s="6">
        <f t="shared" si="105"/>
        <v>3902</v>
      </c>
      <c r="K42" s="6">
        <f t="shared" si="105"/>
        <v>4014</v>
      </c>
      <c r="L42" s="6">
        <f t="shared" ref="L42" si="106">L22</f>
        <v>4191</v>
      </c>
      <c r="M42" s="6">
        <f t="shared" si="105"/>
        <v>3820</v>
      </c>
      <c r="N42" s="6">
        <f t="shared" si="105"/>
        <v>4042</v>
      </c>
      <c r="O42" s="6">
        <f t="shared" si="105"/>
        <v>3998</v>
      </c>
      <c r="P42" s="6">
        <f t="shared" si="105"/>
        <v>3962</v>
      </c>
      <c r="Q42" s="6">
        <f t="shared" si="105"/>
        <v>4116</v>
      </c>
      <c r="R42" s="6">
        <f t="shared" ref="R42:T42" si="107">R22</f>
        <v>3899</v>
      </c>
      <c r="S42" s="6">
        <f t="shared" si="107"/>
        <v>3928</v>
      </c>
      <c r="T42" s="6">
        <f t="shared" si="107"/>
        <v>3786</v>
      </c>
      <c r="U42" s="6">
        <f t="shared" ref="U42:AT42" si="108">U22</f>
        <v>3836</v>
      </c>
      <c r="V42" s="6">
        <f t="shared" si="108"/>
        <v>3779</v>
      </c>
      <c r="W42" s="6">
        <v>2</v>
      </c>
      <c r="X42" s="6">
        <f t="shared" si="108"/>
        <v>3767</v>
      </c>
      <c r="Y42" s="6">
        <f t="shared" si="108"/>
        <v>3822</v>
      </c>
      <c r="Z42" s="6">
        <f t="shared" si="108"/>
        <v>3820</v>
      </c>
      <c r="AA42" s="6">
        <f t="shared" si="108"/>
        <v>3782</v>
      </c>
      <c r="AB42" s="6">
        <v>2</v>
      </c>
      <c r="AC42" s="6">
        <v>2</v>
      </c>
      <c r="AD42" s="6">
        <f t="shared" ref="AD42:AG42" si="109">AD22</f>
        <v>3774</v>
      </c>
      <c r="AE42" s="6">
        <f t="shared" si="109"/>
        <v>3812</v>
      </c>
      <c r="AF42" s="6">
        <v>2</v>
      </c>
      <c r="AG42" s="6">
        <f t="shared" si="109"/>
        <v>3833</v>
      </c>
      <c r="AH42" s="6">
        <f t="shared" si="108"/>
        <v>3801</v>
      </c>
      <c r="AI42" s="6">
        <f t="shared" si="108"/>
        <v>3793</v>
      </c>
      <c r="AJ42" s="6">
        <f t="shared" si="108"/>
        <v>3847</v>
      </c>
      <c r="AK42" s="6">
        <v>2</v>
      </c>
      <c r="AL42" s="6">
        <f t="shared" si="108"/>
        <v>3802</v>
      </c>
      <c r="AM42" s="6">
        <f t="shared" si="108"/>
        <v>3835</v>
      </c>
      <c r="AN42" s="6">
        <f t="shared" si="108"/>
        <v>3849</v>
      </c>
      <c r="AO42" s="6">
        <f t="shared" si="108"/>
        <v>3819</v>
      </c>
      <c r="AP42" s="6">
        <v>2</v>
      </c>
      <c r="AQ42" s="6">
        <f t="shared" si="108"/>
        <v>3798</v>
      </c>
      <c r="AR42" s="6">
        <v>2</v>
      </c>
      <c r="AS42" s="6">
        <v>2</v>
      </c>
      <c r="AT42" s="6">
        <f t="shared" si="108"/>
        <v>3866</v>
      </c>
      <c r="AU42" s="6">
        <f t="shared" ref="AU42:BA42" si="110">AU22</f>
        <v>3804</v>
      </c>
      <c r="AV42" s="6">
        <f t="shared" si="110"/>
        <v>3829</v>
      </c>
      <c r="AW42" s="6">
        <v>2</v>
      </c>
      <c r="AX42" s="6">
        <v>2</v>
      </c>
      <c r="AY42" s="6">
        <f t="shared" si="110"/>
        <v>3783</v>
      </c>
      <c r="AZ42" s="6">
        <f>AZ22</f>
        <v>3855</v>
      </c>
      <c r="BA42" s="6">
        <f t="shared" si="110"/>
        <v>3787</v>
      </c>
    </row>
    <row r="43" spans="1:53" x14ac:dyDescent="0.2">
      <c r="A43" s="52" t="s">
        <v>17</v>
      </c>
      <c r="B43" s="25" t="s">
        <v>0</v>
      </c>
      <c r="C43" s="6">
        <v>3745</v>
      </c>
      <c r="D43" s="6">
        <v>3826</v>
      </c>
      <c r="E43" s="6">
        <v>3752</v>
      </c>
      <c r="F43" s="6">
        <v>3829</v>
      </c>
      <c r="G43" s="36">
        <v>3754</v>
      </c>
      <c r="H43" s="36">
        <v>1</v>
      </c>
      <c r="I43" s="6">
        <v>1</v>
      </c>
      <c r="J43" s="6">
        <v>3840</v>
      </c>
      <c r="K43" s="6">
        <v>3876</v>
      </c>
      <c r="L43" s="6">
        <v>3843</v>
      </c>
      <c r="M43" s="6">
        <v>3756</v>
      </c>
      <c r="N43" s="6">
        <v>3850</v>
      </c>
      <c r="O43" s="6">
        <v>3928</v>
      </c>
      <c r="P43" s="6">
        <v>3875</v>
      </c>
      <c r="Q43" s="6">
        <v>3877</v>
      </c>
      <c r="R43" s="6">
        <v>3876</v>
      </c>
      <c r="S43" s="6">
        <v>3915</v>
      </c>
      <c r="T43" s="6">
        <v>3757</v>
      </c>
      <c r="U43" s="6">
        <v>3768</v>
      </c>
      <c r="V43" s="6">
        <v>3766</v>
      </c>
      <c r="W43" s="6">
        <v>1</v>
      </c>
      <c r="X43" s="6">
        <v>3761</v>
      </c>
      <c r="Y43" s="6">
        <v>3757</v>
      </c>
      <c r="Z43" s="6">
        <v>3803</v>
      </c>
      <c r="AA43" s="6">
        <v>3758</v>
      </c>
      <c r="AB43" s="6">
        <v>1</v>
      </c>
      <c r="AC43" s="6">
        <v>1</v>
      </c>
      <c r="AD43" s="6">
        <v>3763</v>
      </c>
      <c r="AE43" s="6">
        <v>3782</v>
      </c>
      <c r="AF43" s="6">
        <v>1</v>
      </c>
      <c r="AG43" s="6">
        <v>3798</v>
      </c>
      <c r="AH43" s="6">
        <v>3776</v>
      </c>
      <c r="AI43" s="6">
        <v>3777</v>
      </c>
      <c r="AJ43" s="6">
        <v>3822</v>
      </c>
      <c r="AK43" s="6">
        <v>1</v>
      </c>
      <c r="AL43" s="6">
        <v>3783</v>
      </c>
      <c r="AM43" s="6">
        <v>3791</v>
      </c>
      <c r="AN43" s="6">
        <v>3820</v>
      </c>
      <c r="AO43" s="6">
        <v>3818</v>
      </c>
      <c r="AP43" s="6">
        <v>1</v>
      </c>
      <c r="AQ43" s="6">
        <v>3776</v>
      </c>
      <c r="AR43" s="6">
        <v>1</v>
      </c>
      <c r="AS43" s="6">
        <v>1</v>
      </c>
      <c r="AT43" s="6">
        <v>3831</v>
      </c>
      <c r="AU43" s="6">
        <v>3785</v>
      </c>
      <c r="AV43" s="6">
        <v>3819</v>
      </c>
      <c r="AW43" s="6">
        <v>1</v>
      </c>
      <c r="AX43" s="6">
        <v>1</v>
      </c>
      <c r="AY43" s="6">
        <v>3757</v>
      </c>
      <c r="AZ43" s="6">
        <v>3809</v>
      </c>
      <c r="BA43" s="6">
        <v>3786</v>
      </c>
    </row>
    <row r="44" spans="1:53" ht="15" x14ac:dyDescent="0.25">
      <c r="A44" s="52" t="s">
        <v>2</v>
      </c>
      <c r="B44" s="25" t="s">
        <v>1</v>
      </c>
      <c r="C44" s="61">
        <f t="shared" ref="C44:H44" si="111">(C42-C43)/C41</f>
        <v>2.0238095238095239E-2</v>
      </c>
      <c r="D44" s="61">
        <f t="shared" si="111"/>
        <v>0.13056636402939906</v>
      </c>
      <c r="E44" s="61">
        <f t="shared" si="111"/>
        <v>8.8731144631765749E-3</v>
      </c>
      <c r="F44" s="61">
        <f t="shared" si="111"/>
        <v>0.1270939548434086</v>
      </c>
      <c r="G44" s="61">
        <f t="shared" si="111"/>
        <v>8.3362278568947547E-3</v>
      </c>
      <c r="H44" s="61">
        <f t="shared" si="111"/>
        <v>1</v>
      </c>
      <c r="I44" s="61">
        <f>(I42-I43)/I41</f>
        <v>1</v>
      </c>
      <c r="J44" s="61">
        <f>(J42-J43)/J41</f>
        <v>1.8049490538573507E-2</v>
      </c>
      <c r="K44" s="61">
        <f>(K42-K43)/K41</f>
        <v>4.932094353109364E-2</v>
      </c>
      <c r="L44" s="61">
        <f>(L42-L43)/L41</f>
        <v>0.10616229408175717</v>
      </c>
      <c r="M44" s="61">
        <f t="shared" ref="M44:Q44" si="112">(M42-M43)/M41</f>
        <v>1.3391922996442771E-2</v>
      </c>
      <c r="N44" s="61">
        <f t="shared" si="112"/>
        <v>2.8764044943820226E-2</v>
      </c>
      <c r="O44" s="61">
        <f t="shared" si="112"/>
        <v>3.1390134529147982E-2</v>
      </c>
      <c r="P44" s="61">
        <f t="shared" si="112"/>
        <v>2.0393811533052038E-2</v>
      </c>
      <c r="Q44" s="70">
        <f t="shared" si="112"/>
        <v>2.6292629262926293E-2</v>
      </c>
      <c r="R44" s="61">
        <f t="shared" ref="R44:T44" si="113">(R42-R43)/R41</f>
        <v>6.2279989168697539E-3</v>
      </c>
      <c r="S44" s="61">
        <f t="shared" si="113"/>
        <v>6.1061531235321745E-3</v>
      </c>
      <c r="T44" s="70">
        <f t="shared" si="113"/>
        <v>8.7825560266505155E-3</v>
      </c>
      <c r="U44" s="70">
        <f t="shared" ref="U44:AT44" si="114">(U42-U43)/U41</f>
        <v>1.2793979303857008E-2</v>
      </c>
      <c r="V44" s="70">
        <f t="shared" si="114"/>
        <v>4.6762589928057555E-2</v>
      </c>
      <c r="W44" s="70">
        <f t="shared" si="114"/>
        <v>1</v>
      </c>
      <c r="X44" s="70">
        <f t="shared" si="114"/>
        <v>9.7244732576985422E-3</v>
      </c>
      <c r="Y44" s="70">
        <f t="shared" si="114"/>
        <v>4.4612216884008238E-2</v>
      </c>
      <c r="Z44" s="70">
        <f t="shared" si="114"/>
        <v>1.4579759862778732E-2</v>
      </c>
      <c r="AA44" s="70">
        <f t="shared" si="114"/>
        <v>1.2924071082390954E-2</v>
      </c>
      <c r="AB44" s="70">
        <f t="shared" si="114"/>
        <v>1</v>
      </c>
      <c r="AC44" s="70">
        <f t="shared" si="114"/>
        <v>1</v>
      </c>
      <c r="AD44" s="70">
        <f t="shared" ref="AD44:AF44" si="115">(AD42-AD43)/AD41</f>
        <v>8.1967213114754103E-3</v>
      </c>
      <c r="AE44" s="70">
        <f t="shared" si="115"/>
        <v>1.3940520446096654E-2</v>
      </c>
      <c r="AF44" s="70">
        <f t="shared" si="115"/>
        <v>1</v>
      </c>
      <c r="AG44" s="70">
        <f t="shared" ref="AG44" si="116">(AG42-AG43)/AG41</f>
        <v>1.192504258943782E-2</v>
      </c>
      <c r="AH44" s="70">
        <f t="shared" si="114"/>
        <v>1.5006002400960384E-2</v>
      </c>
      <c r="AI44" s="70">
        <f t="shared" si="114"/>
        <v>1.5488867376573089E-2</v>
      </c>
      <c r="AJ44" s="70">
        <f t="shared" si="114"/>
        <v>1.437607820586544E-2</v>
      </c>
      <c r="AK44" s="70">
        <f t="shared" si="114"/>
        <v>1</v>
      </c>
      <c r="AL44" s="70">
        <f t="shared" si="114"/>
        <v>1.3960323291697281E-2</v>
      </c>
      <c r="AM44" s="70">
        <f t="shared" si="114"/>
        <v>1.4603385330235646E-2</v>
      </c>
      <c r="AN44" s="70">
        <f t="shared" si="114"/>
        <v>2.6926648096564532E-2</v>
      </c>
      <c r="AO44" s="70">
        <f t="shared" si="114"/>
        <v>1.7605633802816902E-3</v>
      </c>
      <c r="AP44" s="70">
        <f t="shared" si="114"/>
        <v>1</v>
      </c>
      <c r="AQ44" s="70">
        <f t="shared" si="114"/>
        <v>1.7432646592709985E-2</v>
      </c>
      <c r="AR44" s="70">
        <f t="shared" si="114"/>
        <v>1</v>
      </c>
      <c r="AS44" s="70">
        <f t="shared" si="114"/>
        <v>1</v>
      </c>
      <c r="AT44" s="70">
        <f t="shared" si="114"/>
        <v>1.863684771033014E-2</v>
      </c>
      <c r="AU44" s="70">
        <f t="shared" ref="AU44:BA44" si="117">(AU42-AU43)/AU41</f>
        <v>1.6769638128861428E-2</v>
      </c>
      <c r="AV44" s="70">
        <f t="shared" si="117"/>
        <v>5.8479532163742687E-2</v>
      </c>
      <c r="AW44" s="70">
        <f t="shared" si="117"/>
        <v>1</v>
      </c>
      <c r="AX44" s="70">
        <f t="shared" ref="AX44" si="118">(AX42-AX43)/AX41</f>
        <v>1</v>
      </c>
      <c r="AY44" s="70">
        <f t="shared" si="117"/>
        <v>0.15204678362573099</v>
      </c>
      <c r="AZ44" s="70">
        <f t="shared" si="117"/>
        <v>2.2682445759368838E-2</v>
      </c>
      <c r="BA44" s="70">
        <f t="shared" si="117"/>
        <v>2.5000000000000001E-3</v>
      </c>
    </row>
    <row r="45" spans="1:53" x14ac:dyDescent="0.2">
      <c r="A45" s="52" t="s">
        <v>28</v>
      </c>
      <c r="B45" s="25" t="s">
        <v>5</v>
      </c>
      <c r="C45" s="7" t="s">
        <v>5</v>
      </c>
      <c r="D45" s="7" t="s">
        <v>5</v>
      </c>
      <c r="E45" s="7" t="s">
        <v>5</v>
      </c>
      <c r="F45" s="7" t="s">
        <v>5</v>
      </c>
      <c r="G45" s="7" t="s">
        <v>5</v>
      </c>
      <c r="H45" s="37" t="s">
        <v>5</v>
      </c>
      <c r="I45" s="7" t="s">
        <v>5</v>
      </c>
      <c r="J45" s="7" t="s">
        <v>5</v>
      </c>
      <c r="K45" s="7" t="s">
        <v>5</v>
      </c>
      <c r="L45" s="7" t="s">
        <v>5</v>
      </c>
      <c r="M45" s="7" t="s">
        <v>5</v>
      </c>
      <c r="N45" s="7" t="s">
        <v>5</v>
      </c>
      <c r="O45" s="7" t="s">
        <v>5</v>
      </c>
      <c r="P45" s="7" t="s">
        <v>5</v>
      </c>
      <c r="Q45" s="7" t="s">
        <v>5</v>
      </c>
      <c r="R45" s="7" t="s">
        <v>5</v>
      </c>
      <c r="S45" s="7" t="s">
        <v>5</v>
      </c>
      <c r="T45" s="7" t="s">
        <v>5</v>
      </c>
      <c r="U45" s="7" t="s">
        <v>5</v>
      </c>
      <c r="V45" s="7" t="s">
        <v>5</v>
      </c>
      <c r="W45" s="7" t="s">
        <v>5</v>
      </c>
      <c r="X45" s="7" t="s">
        <v>5</v>
      </c>
      <c r="Y45" s="7" t="s">
        <v>5</v>
      </c>
      <c r="Z45" s="7" t="s">
        <v>5</v>
      </c>
      <c r="AA45" s="7" t="s">
        <v>5</v>
      </c>
      <c r="AB45" s="7" t="s">
        <v>5</v>
      </c>
      <c r="AC45" s="7" t="s">
        <v>5</v>
      </c>
      <c r="AD45" s="7" t="s">
        <v>5</v>
      </c>
      <c r="AE45" s="7" t="s">
        <v>5</v>
      </c>
      <c r="AF45" s="7" t="s">
        <v>5</v>
      </c>
      <c r="AG45" s="7" t="s">
        <v>5</v>
      </c>
      <c r="AH45" s="7" t="s">
        <v>5</v>
      </c>
      <c r="AI45" s="7" t="s">
        <v>5</v>
      </c>
      <c r="AJ45" s="7" t="s">
        <v>5</v>
      </c>
      <c r="AK45" s="7" t="s">
        <v>5</v>
      </c>
      <c r="AL45" s="7" t="s">
        <v>5</v>
      </c>
      <c r="AM45" s="7" t="s">
        <v>5</v>
      </c>
      <c r="AN45" s="7" t="s">
        <v>5</v>
      </c>
      <c r="AO45" s="7" t="s">
        <v>5</v>
      </c>
      <c r="AP45" s="7" t="s">
        <v>5</v>
      </c>
      <c r="AQ45" s="7" t="s">
        <v>5</v>
      </c>
      <c r="AR45" s="7" t="s">
        <v>5</v>
      </c>
      <c r="AS45" s="7" t="s">
        <v>5</v>
      </c>
      <c r="AT45" s="7" t="s">
        <v>5</v>
      </c>
      <c r="AU45" s="7" t="s">
        <v>5</v>
      </c>
      <c r="AV45" s="7" t="s">
        <v>5</v>
      </c>
      <c r="AW45" s="7" t="s">
        <v>5</v>
      </c>
      <c r="AX45" s="7" t="s">
        <v>5</v>
      </c>
      <c r="AY45" s="7" t="s">
        <v>5</v>
      </c>
      <c r="AZ45" s="7" t="s">
        <v>5</v>
      </c>
      <c r="BA45" s="7" t="s">
        <v>5</v>
      </c>
    </row>
    <row r="46" spans="1:53" ht="15" x14ac:dyDescent="0.25">
      <c r="A46" s="52" t="s">
        <v>29</v>
      </c>
      <c r="B46" s="25" t="s">
        <v>6</v>
      </c>
      <c r="C46" s="62">
        <f>(1.49*C38^0.666*C44^0.5)/C30</f>
        <v>8.8004422711715034</v>
      </c>
      <c r="D46" s="62">
        <f t="shared" ref="D46:H46" si="119">(1.49*D38^0.666*D44^0.5)/D30</f>
        <v>18.382225237912138</v>
      </c>
      <c r="E46" s="62">
        <f t="shared" si="119"/>
        <v>4.4260588866275539</v>
      </c>
      <c r="F46" s="62">
        <f t="shared" si="119"/>
        <v>18.974720773051807</v>
      </c>
      <c r="G46" s="62">
        <f t="shared" si="119"/>
        <v>8.5801312209228602</v>
      </c>
      <c r="H46" s="62">
        <f t="shared" si="119"/>
        <v>62.029729766548471</v>
      </c>
      <c r="I46" s="62">
        <f>(1.49*I38^0.666*I44^0.5)/I30</f>
        <v>62.029729766548471</v>
      </c>
      <c r="J46" s="62">
        <f>(1.49*J38^0.666*J44^0.5)/J30</f>
        <v>4.1433826507768332</v>
      </c>
      <c r="K46" s="62">
        <f>(1.49*K38^0.666*K44^0.5)/K30</f>
        <v>6.8491749132408213</v>
      </c>
      <c r="L46" s="62">
        <f>(1.49*L38^0.666*L44^0.5)/L30</f>
        <v>5.9615057452575604</v>
      </c>
      <c r="M46" s="62">
        <f t="shared" ref="M46:Q46" si="120">(1.49*M38^0.666*M44^0.5)/M30</f>
        <v>5.2857392477296266</v>
      </c>
      <c r="N46" s="62">
        <f t="shared" si="120"/>
        <v>5.873992853912374</v>
      </c>
      <c r="O46" s="62">
        <f t="shared" si="120"/>
        <v>10.92821305393664</v>
      </c>
      <c r="P46" s="62">
        <f t="shared" si="120"/>
        <v>3.2554446885096935</v>
      </c>
      <c r="Q46" s="71">
        <f t="shared" si="120"/>
        <v>6.0009612732612378</v>
      </c>
      <c r="R46" s="62">
        <f t="shared" ref="R46:T46" si="121">(1.49*R38^0.666*R44^0.5)/R30</f>
        <v>7.3123751120822016</v>
      </c>
      <c r="S46" s="62">
        <f t="shared" si="121"/>
        <v>4.8471195861757206</v>
      </c>
      <c r="T46" s="71">
        <f t="shared" si="121"/>
        <v>3.4386075244371241</v>
      </c>
      <c r="U46" s="71">
        <f t="shared" ref="U46:AT46" si="122">(1.49*U38^0.666*U44^0.5)/U30</f>
        <v>4.1660142753367548</v>
      </c>
      <c r="V46" s="71">
        <f t="shared" si="122"/>
        <v>13.224223254843478</v>
      </c>
      <c r="W46" s="71">
        <f t="shared" si="122"/>
        <v>36.692064197389747</v>
      </c>
      <c r="X46" s="71">
        <f t="shared" si="122"/>
        <v>6.0305085492113832</v>
      </c>
      <c r="Y46" s="71">
        <f t="shared" si="122"/>
        <v>11.479475300760361</v>
      </c>
      <c r="Z46" s="71">
        <f t="shared" si="122"/>
        <v>6.469979443772516</v>
      </c>
      <c r="AA46" s="71">
        <f t="shared" si="122"/>
        <v>6.9521728815342012</v>
      </c>
      <c r="AB46" s="71">
        <f t="shared" si="122"/>
        <v>36.692064197389747</v>
      </c>
      <c r="AC46" s="71">
        <f t="shared" si="122"/>
        <v>36.692064197389747</v>
      </c>
      <c r="AD46" s="71">
        <f t="shared" ref="AD46:AF46" si="123">(1.49*AD38^0.666*AD44^0.5)/AD30</f>
        <v>5.536572343251108</v>
      </c>
      <c r="AE46" s="71">
        <f t="shared" si="123"/>
        <v>7.220385546210581</v>
      </c>
      <c r="AF46" s="71">
        <f t="shared" si="123"/>
        <v>36.692064197389747</v>
      </c>
      <c r="AG46" s="71">
        <f t="shared" ref="AG46" si="124">(1.49*AG38^0.666*AG44^0.5)/AG30</f>
        <v>3.8263037228457613</v>
      </c>
      <c r="AH46" s="71">
        <f t="shared" si="122"/>
        <v>7.491234637869578</v>
      </c>
      <c r="AI46" s="71">
        <f t="shared" si="122"/>
        <v>7.6108072791012198</v>
      </c>
      <c r="AJ46" s="71">
        <f t="shared" si="122"/>
        <v>7.3323148891830616</v>
      </c>
      <c r="AK46" s="71">
        <f t="shared" si="122"/>
        <v>61.15344032898291</v>
      </c>
      <c r="AL46" s="71">
        <f t="shared" si="122"/>
        <v>7.2255120921891098</v>
      </c>
      <c r="AM46" s="71">
        <f t="shared" si="122"/>
        <v>7.3900549335829924</v>
      </c>
      <c r="AN46" s="71">
        <f t="shared" si="122"/>
        <v>8.7926313066241217</v>
      </c>
      <c r="AO46" s="71">
        <f t="shared" si="122"/>
        <v>2.5659413559895703</v>
      </c>
      <c r="AP46" s="71">
        <f t="shared" si="122"/>
        <v>36.692064197389747</v>
      </c>
      <c r="AQ46" s="71">
        <f t="shared" si="122"/>
        <v>8.0742567874701798</v>
      </c>
      <c r="AR46" s="71">
        <f t="shared" si="122"/>
        <v>36.692064197389747</v>
      </c>
      <c r="AS46" s="71">
        <f t="shared" si="122"/>
        <v>36.692064197389747</v>
      </c>
      <c r="AT46" s="71">
        <f t="shared" si="122"/>
        <v>7.3149934835305039</v>
      </c>
      <c r="AU46" s="71">
        <f t="shared" ref="AU46:BA46" si="125">(1.49*AU38^0.666*AU44^0.5)/AU30</f>
        <v>7.9192260501458671</v>
      </c>
      <c r="AV46" s="71">
        <f t="shared" si="125"/>
        <v>12.957751895451368</v>
      </c>
      <c r="AW46" s="71">
        <f t="shared" si="125"/>
        <v>36.692064197389747</v>
      </c>
      <c r="AX46" s="71">
        <f t="shared" ref="AX46" si="126">(1.49*AX38^0.666*AX44^0.5)/AX30</f>
        <v>36.692064197389747</v>
      </c>
      <c r="AY46" s="71">
        <f t="shared" si="125"/>
        <v>14.307401460770119</v>
      </c>
      <c r="AZ46" s="71">
        <f t="shared" si="125"/>
        <v>5.3270274305641001</v>
      </c>
      <c r="BA46" s="71">
        <f t="shared" si="125"/>
        <v>1.7685200870214879</v>
      </c>
    </row>
    <row r="47" spans="1:53" ht="15" x14ac:dyDescent="0.25">
      <c r="A47" s="52" t="s">
        <v>13</v>
      </c>
      <c r="B47" s="25"/>
      <c r="C47" s="62">
        <f t="shared" ref="C47:H47" si="127">C46/(32.2*C39)^0.5</f>
        <v>2.2040982989270348</v>
      </c>
      <c r="D47" s="62">
        <f t="shared" si="127"/>
        <v>2.1409292682913361</v>
      </c>
      <c r="E47" s="62">
        <f t="shared" si="127"/>
        <v>0.81227940139104549</v>
      </c>
      <c r="F47" s="62">
        <f t="shared" si="127"/>
        <v>2.14178141450614</v>
      </c>
      <c r="G47" s="62">
        <f t="shared" si="127"/>
        <v>1.5746432730582671</v>
      </c>
      <c r="H47" s="62">
        <f t="shared" si="127"/>
        <v>15.518090093193347</v>
      </c>
      <c r="I47" s="62">
        <f>I46/(32.2*I39)^0.5</f>
        <v>15.518090093193347</v>
      </c>
      <c r="J47" s="62">
        <f>J46/(32.2*J39)^0.5</f>
        <v>1.0389784075285833</v>
      </c>
      <c r="K47" s="62">
        <f>K46/(32.2*K39)^0.5</f>
        <v>1.7174722790591115</v>
      </c>
      <c r="L47" s="62">
        <f>L46/(32.2*L39)^0.5</f>
        <v>1.5123531256867015</v>
      </c>
      <c r="M47" s="62">
        <f t="shared" ref="M47:Q47" si="128">M46/(32.2*M39)^0.5</f>
        <v>0.99037702095031244</v>
      </c>
      <c r="N47" s="62">
        <f t="shared" si="128"/>
        <v>1.0911494127695611</v>
      </c>
      <c r="O47" s="62">
        <f t="shared" si="128"/>
        <v>2.7403159092205485</v>
      </c>
      <c r="P47" s="62">
        <f t="shared" si="128"/>
        <v>0.82841221488841843</v>
      </c>
      <c r="Q47" s="71">
        <f t="shared" si="128"/>
        <v>1.5047775484035246</v>
      </c>
      <c r="R47" s="62">
        <f t="shared" ref="R47:T47" si="129">R46/(32.2*R39)^0.5</f>
        <v>1.3559146629394148</v>
      </c>
      <c r="S47" s="62">
        <f t="shared" si="129"/>
        <v>1.212612705453388</v>
      </c>
      <c r="T47" s="71">
        <f t="shared" si="129"/>
        <v>0.86533895523859916</v>
      </c>
      <c r="U47" s="71">
        <f t="shared" ref="U47:AT47" si="130">U46/(32.2*U39)^0.5</f>
        <v>1.0467398130634515</v>
      </c>
      <c r="V47" s="71">
        <f t="shared" si="130"/>
        <v>3.3279272071218573</v>
      </c>
      <c r="W47" s="71">
        <f t="shared" si="130"/>
        <v>9.2337006397129553</v>
      </c>
      <c r="X47" s="71">
        <f t="shared" si="130"/>
        <v>1.5176009272492474</v>
      </c>
      <c r="Y47" s="71">
        <f t="shared" si="130"/>
        <v>2.1626691023287461</v>
      </c>
      <c r="Z47" s="71">
        <f t="shared" si="130"/>
        <v>1.2315395396754498</v>
      </c>
      <c r="AA47" s="71">
        <f t="shared" si="130"/>
        <v>1.7495413405546192</v>
      </c>
      <c r="AB47" s="71">
        <f t="shared" si="130"/>
        <v>9.2337006397129553</v>
      </c>
      <c r="AC47" s="71">
        <f t="shared" si="130"/>
        <v>9.2337006397129553</v>
      </c>
      <c r="AD47" s="71">
        <f t="shared" ref="AD47:AF47" si="131">AD46/(32.2*AD39)^0.5</f>
        <v>1.3932999602494882</v>
      </c>
      <c r="AE47" s="71">
        <f t="shared" si="131"/>
        <v>1.8170381006190908</v>
      </c>
      <c r="AF47" s="71">
        <f t="shared" si="131"/>
        <v>9.2337006397129553</v>
      </c>
      <c r="AG47" s="71">
        <f t="shared" ref="AG47" si="132">AG46/(32.2*AG39)^0.5</f>
        <v>1.0033866848405741</v>
      </c>
      <c r="AH47" s="71">
        <f t="shared" si="130"/>
        <v>1.8851983277860123</v>
      </c>
      <c r="AI47" s="71">
        <f t="shared" si="130"/>
        <v>1.9152892479341168</v>
      </c>
      <c r="AJ47" s="71">
        <f t="shared" si="130"/>
        <v>1.8452055550377815</v>
      </c>
      <c r="AK47" s="71">
        <f t="shared" si="130"/>
        <v>15.389501066188258</v>
      </c>
      <c r="AL47" s="71">
        <f t="shared" si="130"/>
        <v>1.8183282158501883</v>
      </c>
      <c r="AM47" s="71">
        <f t="shared" si="130"/>
        <v>1.85973606174475</v>
      </c>
      <c r="AN47" s="71">
        <f t="shared" si="130"/>
        <v>1.6736487659660866</v>
      </c>
      <c r="AO47" s="71">
        <f t="shared" si="130"/>
        <v>0.64572912041161035</v>
      </c>
      <c r="AP47" s="71">
        <f t="shared" si="130"/>
        <v>9.2337006397129553</v>
      </c>
      <c r="AQ47" s="71">
        <f t="shared" si="130"/>
        <v>2.0319181189313924</v>
      </c>
      <c r="AR47" s="71">
        <f t="shared" si="130"/>
        <v>9.2337006397129553</v>
      </c>
      <c r="AS47" s="71">
        <f t="shared" si="130"/>
        <v>9.2337006397129553</v>
      </c>
      <c r="AT47" s="71">
        <f t="shared" si="130"/>
        <v>1.3923852132338888</v>
      </c>
      <c r="AU47" s="71">
        <f t="shared" ref="AU47:BA47" si="133">AU46/(32.2*AU39)^0.5</f>
        <v>1.9929040310156596</v>
      </c>
      <c r="AV47" s="71">
        <f t="shared" si="133"/>
        <v>2.466465920523556</v>
      </c>
      <c r="AW47" s="71">
        <f t="shared" si="133"/>
        <v>9.2337006397129553</v>
      </c>
      <c r="AX47" s="71">
        <f t="shared" ref="AX47" si="134">AX46/(32.2*AX39)^0.5</f>
        <v>9.2337006397129553</v>
      </c>
      <c r="AY47" s="71">
        <f t="shared" si="133"/>
        <v>3.6005132147986747</v>
      </c>
      <c r="AZ47" s="71">
        <f t="shared" si="133"/>
        <v>1.3866481466946559</v>
      </c>
      <c r="BA47" s="71">
        <f t="shared" si="133"/>
        <v>0.46035338338795306</v>
      </c>
    </row>
    <row r="48" spans="1:53" ht="15" x14ac:dyDescent="0.25">
      <c r="A48" s="53" t="s">
        <v>30</v>
      </c>
      <c r="B48" s="4" t="s">
        <v>3</v>
      </c>
      <c r="C48" s="62">
        <f t="shared" ref="C48:H48" si="135">C41/(3600*C46)</f>
        <v>2.6513818981312665E-2</v>
      </c>
      <c r="D48" s="62">
        <f t="shared" si="135"/>
        <v>3.4952242815243374E-2</v>
      </c>
      <c r="E48" s="62">
        <f t="shared" si="135"/>
        <v>0.1414601854943186</v>
      </c>
      <c r="F48" s="62">
        <f t="shared" si="135"/>
        <v>4.0199683932165504E-2</v>
      </c>
      <c r="G48" s="62">
        <f t="shared" si="135"/>
        <v>0.18641258545605457</v>
      </c>
      <c r="H48" s="62">
        <f t="shared" si="135"/>
        <v>4.4781394151353922E-6</v>
      </c>
      <c r="I48" s="62">
        <f>I41/(3600*I46)</f>
        <v>4.4781394151353922E-6</v>
      </c>
      <c r="J48" s="62">
        <f>J41/(3600*J46)</f>
        <v>0.23028688081410298</v>
      </c>
      <c r="K48" s="62">
        <f>K41/(3600*K46)</f>
        <v>0.11347676648171105</v>
      </c>
      <c r="L48" s="62">
        <f>L41/(3600*L46)</f>
        <v>0.15273918947069906</v>
      </c>
      <c r="M48" s="62">
        <f t="shared" ref="M48:Q48" si="136">M41/(3600*M46)</f>
        <v>0.25114746259384602</v>
      </c>
      <c r="N48" s="62">
        <f t="shared" si="136"/>
        <v>0.31565694967294666</v>
      </c>
      <c r="O48" s="62">
        <f t="shared" si="136"/>
        <v>5.6683049771005675E-2</v>
      </c>
      <c r="P48" s="62">
        <f t="shared" si="136"/>
        <v>0.3640055701706546</v>
      </c>
      <c r="Q48" s="71">
        <f t="shared" si="136"/>
        <v>0.42076592149507114</v>
      </c>
      <c r="R48" s="62">
        <f t="shared" ref="R48:T48" si="137">R41/(3600*R46)</f>
        <v>0.14028729620808894</v>
      </c>
      <c r="S48" s="62">
        <f t="shared" si="137"/>
        <v>0.12200831408731197</v>
      </c>
      <c r="T48" s="71">
        <f t="shared" si="137"/>
        <v>0.26674234139947828</v>
      </c>
      <c r="U48" s="71">
        <f t="shared" ref="U48:AT48" si="138">U41/(3600*U46)</f>
        <v>0.35438882138000999</v>
      </c>
      <c r="V48" s="71">
        <f t="shared" si="138"/>
        <v>5.8394523998934276E-3</v>
      </c>
      <c r="W48" s="71">
        <f t="shared" si="138"/>
        <v>7.5705137842187333E-6</v>
      </c>
      <c r="X48" s="71">
        <f t="shared" si="138"/>
        <v>2.842030443871962E-2</v>
      </c>
      <c r="Y48" s="71">
        <f t="shared" si="138"/>
        <v>3.5256160374805182E-2</v>
      </c>
      <c r="Z48" s="71">
        <f t="shared" si="138"/>
        <v>5.0060265523816837E-2</v>
      </c>
      <c r="AA48" s="71">
        <f t="shared" si="138"/>
        <v>7.419742605990827E-2</v>
      </c>
      <c r="AB48" s="71">
        <f t="shared" si="138"/>
        <v>7.5705137842187333E-6</v>
      </c>
      <c r="AC48" s="71">
        <f t="shared" si="138"/>
        <v>7.5705137842187333E-6</v>
      </c>
      <c r="AD48" s="71">
        <f t="shared" ref="AD48:AF48" si="139">AD41/(3600*AD46)</f>
        <v>6.7330065366558625E-2</v>
      </c>
      <c r="AE48" s="71">
        <f t="shared" si="139"/>
        <v>8.2790285082699616E-2</v>
      </c>
      <c r="AF48" s="71">
        <f t="shared" si="139"/>
        <v>7.5705137842187333E-6</v>
      </c>
      <c r="AG48" s="71">
        <f t="shared" ref="AG48" si="140">AG41/(3600*AG46)</f>
        <v>0.21307189309358485</v>
      </c>
      <c r="AH48" s="71">
        <f t="shared" si="138"/>
        <v>6.1775902124110549E-2</v>
      </c>
      <c r="AI48" s="71">
        <f t="shared" si="138"/>
        <v>3.7702234982664076E-2</v>
      </c>
      <c r="AJ48" s="71">
        <f t="shared" si="138"/>
        <v>6.5880361503319967E-2</v>
      </c>
      <c r="AK48" s="71">
        <f t="shared" si="138"/>
        <v>4.5423082705312407E-6</v>
      </c>
      <c r="AL48" s="71">
        <f t="shared" si="138"/>
        <v>5.2322319959057215E-2</v>
      </c>
      <c r="AM48" s="71">
        <f t="shared" si="138"/>
        <v>0.11325280420326463</v>
      </c>
      <c r="AN48" s="71">
        <f t="shared" si="138"/>
        <v>3.402470275778343E-2</v>
      </c>
      <c r="AO48" s="71">
        <f t="shared" si="138"/>
        <v>6.1489237627930848E-2</v>
      </c>
      <c r="AP48" s="71">
        <f t="shared" si="138"/>
        <v>7.5705137842187333E-6</v>
      </c>
      <c r="AQ48" s="71">
        <f t="shared" si="138"/>
        <v>4.3416448694021698E-2</v>
      </c>
      <c r="AR48" s="71">
        <f t="shared" si="138"/>
        <v>7.5705137842187333E-6</v>
      </c>
      <c r="AS48" s="71">
        <f t="shared" si="138"/>
        <v>7.5705137842187333E-6</v>
      </c>
      <c r="AT48" s="71">
        <f t="shared" si="138"/>
        <v>7.1314713791773579E-2</v>
      </c>
      <c r="AU48" s="71">
        <f t="shared" ref="AU48:BA48" si="141">AU41/(3600*AU46)</f>
        <v>3.9741537901475263E-2</v>
      </c>
      <c r="AV48" s="71">
        <f t="shared" si="141"/>
        <v>3.66575933720989E-3</v>
      </c>
      <c r="AW48" s="71">
        <f t="shared" si="141"/>
        <v>7.5705137842187333E-6</v>
      </c>
      <c r="AX48" s="71">
        <f t="shared" ref="AX48" si="142">AX41/(3600*AX46)</f>
        <v>7.5705137842187333E-6</v>
      </c>
      <c r="AY48" s="71">
        <f t="shared" si="141"/>
        <v>3.3199599612998652E-3</v>
      </c>
      <c r="AZ48" s="71">
        <f t="shared" si="141"/>
        <v>0.10575003426886423</v>
      </c>
      <c r="BA48" s="71">
        <f t="shared" si="141"/>
        <v>6.2827169409335124E-2</v>
      </c>
    </row>
    <row r="49" spans="1:53" s="43" customFormat="1" ht="15" x14ac:dyDescent="0.25">
      <c r="A49" s="54" t="s">
        <v>46</v>
      </c>
      <c r="B49" s="28" t="s">
        <v>47</v>
      </c>
      <c r="C49" s="64">
        <f>IF(C6=2,C10+C20,IF(C6=3,C10+C20+C41))</f>
        <v>2640</v>
      </c>
      <c r="D49" s="64">
        <f t="shared" ref="D49:K49" si="143">IF(D6=2,D10+D20,IF(D6=3,D10+D20+D41))</f>
        <v>4113</v>
      </c>
      <c r="E49" s="64">
        <f>IF(E6=2,E10+E20,IF(E6=3,E10+E20+E41))</f>
        <v>4054</v>
      </c>
      <c r="F49" s="64">
        <f t="shared" si="143"/>
        <v>4546</v>
      </c>
      <c r="G49" s="64">
        <f t="shared" si="143"/>
        <v>7558</v>
      </c>
      <c r="H49" s="64">
        <f t="shared" si="143"/>
        <v>2013</v>
      </c>
      <c r="I49" s="64">
        <f t="shared" si="143"/>
        <v>2444</v>
      </c>
      <c r="J49" s="64">
        <f t="shared" si="143"/>
        <v>5235</v>
      </c>
      <c r="K49" s="64">
        <f t="shared" si="143"/>
        <v>4598</v>
      </c>
      <c r="L49" s="64">
        <f t="shared" ref="L49" si="144">IF(L6=2,L10+L20,IF(L6=3,L10+L20+L41))</f>
        <v>5078</v>
      </c>
      <c r="M49" s="64">
        <f t="shared" ref="M49:Q49" si="145">IF(M6=2,M10+M20,IF(M6=3,M10+M20+M41))</f>
        <v>6579</v>
      </c>
      <c r="N49" s="64">
        <f t="shared" si="145"/>
        <v>8975</v>
      </c>
      <c r="O49" s="64">
        <f t="shared" si="145"/>
        <v>4030</v>
      </c>
      <c r="P49" s="64">
        <f t="shared" si="145"/>
        <v>6066</v>
      </c>
      <c r="Q49" s="73">
        <f t="shared" si="145"/>
        <v>11390</v>
      </c>
      <c r="R49" s="64">
        <f t="shared" ref="R49:T49" si="146">IF(R6=2,R10+R20,IF(R6=3,R10+R20+R41))</f>
        <v>5493</v>
      </c>
      <c r="S49" s="64">
        <f t="shared" si="146"/>
        <v>3929</v>
      </c>
      <c r="T49" s="73">
        <f t="shared" si="146"/>
        <v>5102</v>
      </c>
      <c r="U49" s="73">
        <f t="shared" ref="U49:AT49" si="147">IF(U6=2,U10+U20,IF(U6=3,U10+U20+U41))</f>
        <v>7115</v>
      </c>
      <c r="V49" s="73">
        <f t="shared" si="147"/>
        <v>2078</v>
      </c>
      <c r="W49" s="73">
        <f t="shared" si="147"/>
        <v>387</v>
      </c>
      <c r="X49" s="73">
        <f t="shared" si="147"/>
        <v>2417</v>
      </c>
      <c r="Y49" s="73">
        <f t="shared" si="147"/>
        <v>3257</v>
      </c>
      <c r="Z49" s="73">
        <f t="shared" si="147"/>
        <v>2966</v>
      </c>
      <c r="AA49" s="73">
        <f t="shared" si="147"/>
        <v>3657</v>
      </c>
      <c r="AB49" s="73">
        <f t="shared" si="147"/>
        <v>520</v>
      </c>
      <c r="AC49" s="73">
        <f t="shared" si="147"/>
        <v>780</v>
      </c>
      <c r="AD49" s="73">
        <f t="shared" ref="AD49:AF49" si="148">IF(AD6=2,AD10+AD20,IF(AD6=3,AD10+AD20+AD41))</f>
        <v>3142</v>
      </c>
      <c r="AE49" s="73">
        <f t="shared" si="148"/>
        <v>3952</v>
      </c>
      <c r="AF49" s="73">
        <f t="shared" si="148"/>
        <v>1155</v>
      </c>
      <c r="AG49" s="73">
        <f t="shared" ref="AG49" si="149">IF(AG6=2,AG10+AG20,IF(AG6=3,AG10+AG20+AG41))</f>
        <v>4735</v>
      </c>
      <c r="AH49" s="73">
        <f t="shared" si="147"/>
        <v>3466</v>
      </c>
      <c r="AI49" s="73">
        <f t="shared" si="147"/>
        <v>2833</v>
      </c>
      <c r="AJ49" s="73">
        <f t="shared" si="147"/>
        <v>3539</v>
      </c>
      <c r="AK49" s="73">
        <f>IF(AK6=2,AK10+AK20,IF(AK6=3,AK10+AK20+AK41))</f>
        <v>1018</v>
      </c>
      <c r="AL49" s="73">
        <f t="shared" si="147"/>
        <v>3161</v>
      </c>
      <c r="AM49" s="73">
        <f t="shared" si="147"/>
        <v>4813</v>
      </c>
      <c r="AN49" s="73">
        <f t="shared" si="147"/>
        <v>2877</v>
      </c>
      <c r="AO49" s="73">
        <f t="shared" si="147"/>
        <v>2368</v>
      </c>
      <c r="AP49" s="73">
        <f t="shared" si="147"/>
        <v>475</v>
      </c>
      <c r="AQ49" s="73">
        <f t="shared" si="147"/>
        <v>3062</v>
      </c>
      <c r="AR49" s="73">
        <f t="shared" si="147"/>
        <v>710</v>
      </c>
      <c r="AS49" s="73">
        <f t="shared" si="147"/>
        <v>834</v>
      </c>
      <c r="AT49" s="73">
        <f t="shared" si="147"/>
        <v>3678</v>
      </c>
      <c r="AU49" s="73">
        <f t="shared" ref="AU49:BA49" si="150">IF(AU6=2,AU10+AU20,IF(AU6=3,AU10+AU20+AU41))</f>
        <v>2933</v>
      </c>
      <c r="AV49" s="73">
        <f t="shared" si="150"/>
        <v>1971</v>
      </c>
      <c r="AW49" s="73">
        <f t="shared" si="150"/>
        <v>1855</v>
      </c>
      <c r="AX49" s="73">
        <f t="shared" ref="AX49" si="151">IF(AX6=2,AX10+AX20,IF(AX6=3,AX10+AX20+AX41))</f>
        <v>789</v>
      </c>
      <c r="AY49" s="73">
        <f t="shared" si="150"/>
        <v>1971</v>
      </c>
      <c r="AZ49" s="73">
        <f t="shared" si="150"/>
        <v>3828</v>
      </c>
      <c r="BA49" s="73">
        <f t="shared" si="150"/>
        <v>2200</v>
      </c>
    </row>
    <row r="50" spans="1:53" ht="15" x14ac:dyDescent="0.25">
      <c r="A50" s="55" t="s">
        <v>33</v>
      </c>
      <c r="B50" s="25" t="s">
        <v>3</v>
      </c>
      <c r="C50" s="62">
        <f>IF(C6=2,C15+C25,IF(C6=3,C15+C25+C48))</f>
        <v>0.4871181203474847</v>
      </c>
      <c r="D50" s="62">
        <f t="shared" ref="D50:H50" si="152">IF(D6=2,D15+D25,IF(D6=3,D15+D25+D48))</f>
        <v>0.22988678579363539</v>
      </c>
      <c r="E50" s="62">
        <f t="shared" si="152"/>
        <v>0.75442030350844114</v>
      </c>
      <c r="F50" s="62">
        <f t="shared" si="152"/>
        <v>0.23668649452251969</v>
      </c>
      <c r="G50" s="62">
        <f t="shared" si="152"/>
        <v>0.94701572036406256</v>
      </c>
      <c r="H50" s="62">
        <f t="shared" si="152"/>
        <v>0.92868310995485692</v>
      </c>
      <c r="I50" s="62">
        <f>IF(I6=2,I15+I25,IF(I6=3,I15+I25+I48))</f>
        <v>0.33623687583883294</v>
      </c>
      <c r="J50" s="62">
        <f>IF(J6=2,J15+J25,IF(J6=3,J15+J25+J48))</f>
        <v>0.46812170247830953</v>
      </c>
      <c r="K50" s="62">
        <f>IF(K6=2,K15+K25,IF(K6=3,K15+K25+K48))</f>
        <v>0.41667768474520084</v>
      </c>
      <c r="L50" s="62">
        <f>IF(L6=2,L15+L25,IF(L6=3,L15+L25+L48))</f>
        <v>0.35722168848043412</v>
      </c>
      <c r="M50" s="62">
        <f t="shared" ref="M50:Q50" si="153">IF(M6=2,M15+M25,IF(M6=3,M15+M25+M48))</f>
        <v>0.86167149242871854</v>
      </c>
      <c r="N50" s="62">
        <f t="shared" si="153"/>
        <v>1.5367655205504251</v>
      </c>
      <c r="O50" s="62">
        <f t="shared" si="153"/>
        <v>0.94145345101632327</v>
      </c>
      <c r="P50" s="62">
        <f t="shared" si="153"/>
        <v>0.77367428306474217</v>
      </c>
      <c r="Q50" s="71">
        <f t="shared" si="153"/>
        <v>1.6272676990765693</v>
      </c>
      <c r="R50" s="62">
        <f t="shared" ref="R50:T50" si="154">IF(R6=2,R15+R25,IF(R6=3,R15+R25+R48))</f>
        <v>0.48454437843438541</v>
      </c>
      <c r="S50" s="62">
        <f t="shared" si="154"/>
        <v>0.51301339949410796</v>
      </c>
      <c r="T50" s="71">
        <f t="shared" si="154"/>
        <v>1.0824423154175136</v>
      </c>
      <c r="U50" s="71">
        <f t="shared" ref="U50:AT50" si="155">IF(U6=2,U15+U25,IF(U6=3,U15+U25+U48))</f>
        <v>1.362579701522681</v>
      </c>
      <c r="V50" s="71">
        <f t="shared" si="155"/>
        <v>0.56162246082556566</v>
      </c>
      <c r="W50" s="71">
        <f t="shared" si="155"/>
        <v>7.1875253305788506E-2</v>
      </c>
      <c r="X50" s="71">
        <f t="shared" si="155"/>
        <v>0.22890345953777064</v>
      </c>
      <c r="Y50" s="71">
        <f t="shared" si="155"/>
        <v>0.75296959011761466</v>
      </c>
      <c r="Z50" s="71">
        <f t="shared" si="155"/>
        <v>0.78368410381627784</v>
      </c>
      <c r="AA50" s="71">
        <f t="shared" si="155"/>
        <v>0.28111006632186947</v>
      </c>
      <c r="AB50" s="71">
        <f t="shared" si="155"/>
        <v>9.8313602042058357E-2</v>
      </c>
      <c r="AC50" s="71">
        <f t="shared" si="155"/>
        <v>0.1726436958824219</v>
      </c>
      <c r="AD50" s="71">
        <f t="shared" ref="AD50:AF50" si="156">IF(AD6=2,AD15+AD25,IF(AD6=3,AD15+AD25+AD48))</f>
        <v>0.29325505214891523</v>
      </c>
      <c r="AE50" s="71">
        <f t="shared" si="156"/>
        <v>0.57615952478566534</v>
      </c>
      <c r="AF50" s="71">
        <f t="shared" si="156"/>
        <v>0.20760125320733672</v>
      </c>
      <c r="AG50" s="71">
        <f t="shared" ref="AG50" si="157">IF(AG6=2,AG15+AG25,IF(AG6=3,AG15+AG25+AG48))</f>
        <v>0.86022975767729182</v>
      </c>
      <c r="AH50" s="71">
        <f t="shared" si="155"/>
        <v>0.24611502314486081</v>
      </c>
      <c r="AI50" s="71">
        <f t="shared" si="155"/>
        <v>0.24842601311613838</v>
      </c>
      <c r="AJ50" s="71">
        <f t="shared" si="155"/>
        <v>0.52214042927712478</v>
      </c>
      <c r="AK50" s="71">
        <f>IF(AK6=2,AK15+AK25,IF(AK6=3,AK15+AK25+AK48))</f>
        <v>0.13958854675718557</v>
      </c>
      <c r="AL50" s="71">
        <f t="shared" si="155"/>
        <v>0.25566133811410069</v>
      </c>
      <c r="AM50" s="71">
        <f t="shared" si="155"/>
        <v>0.57477250534133417</v>
      </c>
      <c r="AN50" s="71">
        <f t="shared" si="155"/>
        <v>0.73413946836001498</v>
      </c>
      <c r="AO50" s="71">
        <f t="shared" si="155"/>
        <v>0.50351236554587997</v>
      </c>
      <c r="AP50" s="71">
        <f t="shared" si="155"/>
        <v>7.8107158268703555E-2</v>
      </c>
      <c r="AQ50" s="71">
        <f t="shared" si="155"/>
        <v>0.25059125895624645</v>
      </c>
      <c r="AR50" s="71">
        <f t="shared" si="155"/>
        <v>9.8210999566793772E-2</v>
      </c>
      <c r="AS50" s="71">
        <f t="shared" si="155"/>
        <v>0.1087454703330096</v>
      </c>
      <c r="AT50" s="71">
        <f t="shared" si="155"/>
        <v>0.24456252339384249</v>
      </c>
      <c r="AU50" s="71">
        <f t="shared" ref="AU50:BA50" si="158">IF(AU6=2,AU15+AU25,IF(AU6=3,AU15+AU25+AU48))</f>
        <v>0.23390663484779617</v>
      </c>
      <c r="AV50" s="71">
        <f t="shared" si="158"/>
        <v>0.51945597434676927</v>
      </c>
      <c r="AW50" s="71">
        <f t="shared" si="158"/>
        <v>0.82732549517189935</v>
      </c>
      <c r="AX50" s="71">
        <f t="shared" ref="AX50" si="159">IF(AX6=2,AX15+AX25,IF(AX6=3,AX15+AX25+AX48))</f>
        <v>0.11003689810618419</v>
      </c>
      <c r="AY50" s="71">
        <f t="shared" si="158"/>
        <v>0.58106961027737603</v>
      </c>
      <c r="AZ50" s="71">
        <f t="shared" si="158"/>
        <v>0.91906924245368637</v>
      </c>
      <c r="BA50" s="71">
        <f t="shared" si="158"/>
        <v>0.62785793528130407</v>
      </c>
    </row>
    <row r="51" spans="1:53" ht="15" x14ac:dyDescent="0.25">
      <c r="A51" s="55" t="s">
        <v>33</v>
      </c>
      <c r="B51" s="25" t="s">
        <v>9</v>
      </c>
      <c r="C51" s="64">
        <f t="shared" ref="C51:H51" si="160">C50*60</f>
        <v>29.227087220849082</v>
      </c>
      <c r="D51" s="64">
        <f>D50*60</f>
        <v>13.793207147618123</v>
      </c>
      <c r="E51" s="64">
        <f t="shared" si="160"/>
        <v>45.265218210506468</v>
      </c>
      <c r="F51" s="64">
        <f t="shared" si="160"/>
        <v>14.201189671351182</v>
      </c>
      <c r="G51" s="64">
        <f t="shared" si="160"/>
        <v>56.820943221843756</v>
      </c>
      <c r="H51" s="64">
        <f t="shared" si="160"/>
        <v>55.720986597291414</v>
      </c>
      <c r="I51" s="64">
        <f>I50*60</f>
        <v>20.174212550329976</v>
      </c>
      <c r="J51" s="64">
        <f>J50*60</f>
        <v>28.087302148698573</v>
      </c>
      <c r="K51" s="64">
        <f>K50*60</f>
        <v>25.00066108471205</v>
      </c>
      <c r="L51" s="64">
        <f>L50*60</f>
        <v>21.433301308826046</v>
      </c>
      <c r="M51" s="64">
        <f t="shared" ref="M51:Q51" si="161">M50*60</f>
        <v>51.700289545723109</v>
      </c>
      <c r="N51" s="64">
        <f t="shared" si="161"/>
        <v>92.20593123302551</v>
      </c>
      <c r="O51" s="64">
        <f t="shared" si="161"/>
        <v>56.487207060979394</v>
      </c>
      <c r="P51" s="64">
        <f t="shared" si="161"/>
        <v>46.420456983884527</v>
      </c>
      <c r="Q51" s="73">
        <f t="shared" si="161"/>
        <v>97.636061944594161</v>
      </c>
      <c r="R51" s="64">
        <f t="shared" ref="R51:T51" si="162">R50*60</f>
        <v>29.072662706063124</v>
      </c>
      <c r="S51" s="64">
        <f t="shared" si="162"/>
        <v>30.780803969646477</v>
      </c>
      <c r="T51" s="73">
        <f t="shared" si="162"/>
        <v>64.946538925050817</v>
      </c>
      <c r="U51" s="73">
        <f t="shared" ref="U51:AT51" si="163">U50*60</f>
        <v>81.754782091360866</v>
      </c>
      <c r="V51" s="73">
        <f t="shared" si="163"/>
        <v>33.697347649533938</v>
      </c>
      <c r="W51" s="73">
        <f t="shared" si="163"/>
        <v>4.3125151983473105</v>
      </c>
      <c r="X51" s="73">
        <f t="shared" si="163"/>
        <v>13.734207572266238</v>
      </c>
      <c r="Y51" s="73">
        <f t="shared" si="163"/>
        <v>45.178175407056877</v>
      </c>
      <c r="Z51" s="73">
        <f t="shared" si="163"/>
        <v>47.021046228976672</v>
      </c>
      <c r="AA51" s="73">
        <f t="shared" si="163"/>
        <v>16.866603979312167</v>
      </c>
      <c r="AB51" s="73">
        <f t="shared" si="163"/>
        <v>5.8988161225235016</v>
      </c>
      <c r="AC51" s="73">
        <f t="shared" si="163"/>
        <v>10.358621752945314</v>
      </c>
      <c r="AD51" s="73">
        <f t="shared" ref="AD51:AF51" si="164">AD50*60</f>
        <v>17.595303128934916</v>
      </c>
      <c r="AE51" s="73">
        <f t="shared" si="164"/>
        <v>34.569571487139918</v>
      </c>
      <c r="AF51" s="73">
        <f t="shared" si="164"/>
        <v>12.456075192440203</v>
      </c>
      <c r="AG51" s="73">
        <f t="shared" ref="AG51" si="165">AG50*60</f>
        <v>51.613785460637509</v>
      </c>
      <c r="AH51" s="73">
        <f t="shared" si="163"/>
        <v>14.766901388691648</v>
      </c>
      <c r="AI51" s="73">
        <f t="shared" si="163"/>
        <v>14.905560786968303</v>
      </c>
      <c r="AJ51" s="73">
        <f t="shared" si="163"/>
        <v>31.328425756627489</v>
      </c>
      <c r="AK51" s="73">
        <f t="shared" si="163"/>
        <v>8.3753128054311343</v>
      </c>
      <c r="AL51" s="73">
        <f t="shared" si="163"/>
        <v>15.339680286846042</v>
      </c>
      <c r="AM51" s="73">
        <f t="shared" si="163"/>
        <v>34.486350320480049</v>
      </c>
      <c r="AN51" s="73">
        <f t="shared" si="163"/>
        <v>44.0483681016009</v>
      </c>
      <c r="AO51" s="73">
        <f t="shared" si="163"/>
        <v>30.210741932752796</v>
      </c>
      <c r="AP51" s="73">
        <f t="shared" si="163"/>
        <v>4.686429496122213</v>
      </c>
      <c r="AQ51" s="73">
        <f t="shared" si="163"/>
        <v>15.035475537374786</v>
      </c>
      <c r="AR51" s="73">
        <f t="shared" si="163"/>
        <v>5.8926599740076266</v>
      </c>
      <c r="AS51" s="73">
        <f t="shared" si="163"/>
        <v>6.5247282199805765</v>
      </c>
      <c r="AT51" s="73">
        <f t="shared" si="163"/>
        <v>14.673751403630549</v>
      </c>
      <c r="AU51" s="73">
        <f t="shared" ref="AU51:BA51" si="166">AU50*60</f>
        <v>14.03439809086777</v>
      </c>
      <c r="AV51" s="73">
        <f t="shared" si="166"/>
        <v>31.167358460806156</v>
      </c>
      <c r="AW51" s="73">
        <f t="shared" si="166"/>
        <v>49.639529710313958</v>
      </c>
      <c r="AX51" s="73">
        <f t="shared" ref="AX51" si="167">AX50*60</f>
        <v>6.602213886371052</v>
      </c>
      <c r="AY51" s="73">
        <f t="shared" si="166"/>
        <v>34.86417661664256</v>
      </c>
      <c r="AZ51" s="73">
        <f t="shared" si="166"/>
        <v>55.144154547221184</v>
      </c>
      <c r="BA51" s="73">
        <f t="shared" si="166"/>
        <v>37.671476116878246</v>
      </c>
    </row>
    <row r="52" spans="1:53" ht="15" x14ac:dyDescent="0.25">
      <c r="A52" s="55" t="s">
        <v>34</v>
      </c>
      <c r="B52" s="25" t="s">
        <v>9</v>
      </c>
      <c r="C52" s="64">
        <f>IF(C51&lt;12,12,IF(C51&gt;12,C51))</f>
        <v>29.227087220849082</v>
      </c>
      <c r="D52" s="64">
        <f t="shared" ref="D52:H52" si="168">IF(D51&lt;12,12,IF(D51&gt;12,D51))</f>
        <v>13.793207147618123</v>
      </c>
      <c r="E52" s="64">
        <f t="shared" si="168"/>
        <v>45.265218210506468</v>
      </c>
      <c r="F52" s="64">
        <f t="shared" si="168"/>
        <v>14.201189671351182</v>
      </c>
      <c r="G52" s="64">
        <f t="shared" si="168"/>
        <v>56.820943221843756</v>
      </c>
      <c r="H52" s="64">
        <f t="shared" si="168"/>
        <v>55.720986597291414</v>
      </c>
      <c r="I52" s="64">
        <f>IF(I51&lt;12,12,IF(I51&gt;12,I51))</f>
        <v>20.174212550329976</v>
      </c>
      <c r="J52" s="64">
        <f>IF(J51&lt;12,12,IF(J51&gt;12,J51))</f>
        <v>28.087302148698573</v>
      </c>
      <c r="K52" s="64">
        <f>IF(K51&lt;12,12,IF(K51&gt;12,K51))</f>
        <v>25.00066108471205</v>
      </c>
      <c r="L52" s="64">
        <f>IF(L51&lt;12,12,IF(L51&gt;12,L51))</f>
        <v>21.433301308826046</v>
      </c>
      <c r="M52" s="64">
        <f t="shared" ref="M52:Q52" si="169">IF(M51&lt;12,12,IF(M51&gt;12,M51))</f>
        <v>51.700289545723109</v>
      </c>
      <c r="N52" s="64">
        <f t="shared" si="169"/>
        <v>92.20593123302551</v>
      </c>
      <c r="O52" s="64">
        <f t="shared" si="169"/>
        <v>56.487207060979394</v>
      </c>
      <c r="P52" s="64">
        <f t="shared" si="169"/>
        <v>46.420456983884527</v>
      </c>
      <c r="Q52" s="73">
        <f t="shared" si="169"/>
        <v>97.636061944594161</v>
      </c>
      <c r="R52" s="64">
        <f t="shared" ref="R52:T52" si="170">IF(R51&lt;12,12,IF(R51&gt;12,R51))</f>
        <v>29.072662706063124</v>
      </c>
      <c r="S52" s="64">
        <f t="shared" si="170"/>
        <v>30.780803969646477</v>
      </c>
      <c r="T52" s="73">
        <f t="shared" si="170"/>
        <v>64.946538925050817</v>
      </c>
      <c r="U52" s="73">
        <f t="shared" ref="U52:AT52" si="171">IF(U51&lt;12,12,IF(U51&gt;12,U51))</f>
        <v>81.754782091360866</v>
      </c>
      <c r="V52" s="73">
        <f t="shared" si="171"/>
        <v>33.697347649533938</v>
      </c>
      <c r="W52" s="73">
        <f t="shared" si="171"/>
        <v>12</v>
      </c>
      <c r="X52" s="73">
        <f t="shared" si="171"/>
        <v>13.734207572266238</v>
      </c>
      <c r="Y52" s="73">
        <f t="shared" si="171"/>
        <v>45.178175407056877</v>
      </c>
      <c r="Z52" s="73">
        <f t="shared" si="171"/>
        <v>47.021046228976672</v>
      </c>
      <c r="AA52" s="73">
        <f t="shared" si="171"/>
        <v>16.866603979312167</v>
      </c>
      <c r="AB52" s="73">
        <f t="shared" si="171"/>
        <v>12</v>
      </c>
      <c r="AC52" s="73">
        <f t="shared" si="171"/>
        <v>12</v>
      </c>
      <c r="AD52" s="73">
        <f t="shared" ref="AD52:AF52" si="172">IF(AD51&lt;12,12,IF(AD51&gt;12,AD51))</f>
        <v>17.595303128934916</v>
      </c>
      <c r="AE52" s="73">
        <f t="shared" si="172"/>
        <v>34.569571487139918</v>
      </c>
      <c r="AF52" s="73">
        <f t="shared" si="172"/>
        <v>12.456075192440203</v>
      </c>
      <c r="AG52" s="73">
        <f t="shared" ref="AG52" si="173">IF(AG51&lt;12,12,IF(AG51&gt;12,AG51))</f>
        <v>51.613785460637509</v>
      </c>
      <c r="AH52" s="73">
        <f t="shared" si="171"/>
        <v>14.766901388691648</v>
      </c>
      <c r="AI52" s="73">
        <f t="shared" si="171"/>
        <v>14.905560786968303</v>
      </c>
      <c r="AJ52" s="73">
        <f t="shared" si="171"/>
        <v>31.328425756627489</v>
      </c>
      <c r="AK52" s="73">
        <f t="shared" si="171"/>
        <v>12</v>
      </c>
      <c r="AL52" s="73">
        <f t="shared" si="171"/>
        <v>15.339680286846042</v>
      </c>
      <c r="AM52" s="73">
        <f t="shared" si="171"/>
        <v>34.486350320480049</v>
      </c>
      <c r="AN52" s="73">
        <f t="shared" si="171"/>
        <v>44.0483681016009</v>
      </c>
      <c r="AO52" s="73">
        <f t="shared" si="171"/>
        <v>30.210741932752796</v>
      </c>
      <c r="AP52" s="73">
        <f t="shared" si="171"/>
        <v>12</v>
      </c>
      <c r="AQ52" s="73">
        <f t="shared" si="171"/>
        <v>15.035475537374786</v>
      </c>
      <c r="AR52" s="73">
        <f t="shared" si="171"/>
        <v>12</v>
      </c>
      <c r="AS52" s="73">
        <f t="shared" si="171"/>
        <v>12</v>
      </c>
      <c r="AT52" s="73">
        <f t="shared" si="171"/>
        <v>14.673751403630549</v>
      </c>
      <c r="AU52" s="73">
        <f t="shared" ref="AU52:BA52" si="174">IF(AU51&lt;12,12,IF(AU51&gt;12,AU51))</f>
        <v>14.03439809086777</v>
      </c>
      <c r="AV52" s="73">
        <f t="shared" si="174"/>
        <v>31.167358460806156</v>
      </c>
      <c r="AW52" s="73">
        <f t="shared" si="174"/>
        <v>49.639529710313958</v>
      </c>
      <c r="AX52" s="73">
        <f t="shared" ref="AX52" si="175">IF(AX51&lt;12,12,IF(AX51&gt;12,AX51))</f>
        <v>12</v>
      </c>
      <c r="AY52" s="73">
        <f t="shared" si="174"/>
        <v>34.86417661664256</v>
      </c>
      <c r="AZ52" s="73">
        <f t="shared" si="174"/>
        <v>55.144154547221184</v>
      </c>
      <c r="BA52" s="73">
        <f t="shared" si="174"/>
        <v>37.671476116878246</v>
      </c>
    </row>
    <row r="53" spans="1:53" ht="15" x14ac:dyDescent="0.25">
      <c r="A53" s="55" t="s">
        <v>32</v>
      </c>
      <c r="B53" s="25" t="s">
        <v>9</v>
      </c>
      <c r="C53" s="63">
        <f t="shared" ref="C53:H53" si="176">0.6*C52</f>
        <v>17.536252332509449</v>
      </c>
      <c r="D53" s="62">
        <f t="shared" si="176"/>
        <v>8.2759242885708737</v>
      </c>
      <c r="E53" s="62">
        <f t="shared" si="176"/>
        <v>27.159130926303881</v>
      </c>
      <c r="F53" s="62">
        <f t="shared" si="176"/>
        <v>8.5207138028107092</v>
      </c>
      <c r="G53" s="62">
        <f t="shared" si="176"/>
        <v>34.09256593310625</v>
      </c>
      <c r="H53" s="62">
        <f t="shared" si="176"/>
        <v>33.43259195837485</v>
      </c>
      <c r="I53" s="62">
        <f>0.6*I52</f>
        <v>12.104527530197986</v>
      </c>
      <c r="J53" s="62">
        <f>0.6*J52</f>
        <v>16.852381289219142</v>
      </c>
      <c r="K53" s="62">
        <f>0.6*K52</f>
        <v>15.000396650827229</v>
      </c>
      <c r="L53" s="62">
        <f>0.6*L52</f>
        <v>12.859980785295628</v>
      </c>
      <c r="M53" s="62">
        <f>0.6*M52</f>
        <v>31.020173727433864</v>
      </c>
      <c r="N53" s="62">
        <f t="shared" ref="N53:Q53" si="177">0.6*N52</f>
        <v>55.323558739815304</v>
      </c>
      <c r="O53" s="62">
        <f t="shared" si="177"/>
        <v>33.892324236587633</v>
      </c>
      <c r="P53" s="62">
        <f t="shared" si="177"/>
        <v>27.852274190330714</v>
      </c>
      <c r="Q53" s="71">
        <f t="shared" si="177"/>
        <v>58.581637166756494</v>
      </c>
      <c r="R53" s="62">
        <f t="shared" ref="R53:T53" si="178">0.6*R52</f>
        <v>17.443597623637874</v>
      </c>
      <c r="S53" s="62">
        <f t="shared" si="178"/>
        <v>18.468482381787886</v>
      </c>
      <c r="T53" s="71">
        <f t="shared" si="178"/>
        <v>38.967923355030486</v>
      </c>
      <c r="U53" s="71">
        <f t="shared" ref="U53:AT53" si="179">0.6*U52</f>
        <v>49.052869254816521</v>
      </c>
      <c r="V53" s="71">
        <f t="shared" si="179"/>
        <v>20.218408589720362</v>
      </c>
      <c r="W53" s="71">
        <f t="shared" si="179"/>
        <v>7.1999999999999993</v>
      </c>
      <c r="X53" s="71">
        <f t="shared" si="179"/>
        <v>8.2405245433597418</v>
      </c>
      <c r="Y53" s="71">
        <f t="shared" si="179"/>
        <v>27.106905244234124</v>
      </c>
      <c r="Z53" s="71">
        <f t="shared" si="179"/>
        <v>28.212627737386004</v>
      </c>
      <c r="AA53" s="71">
        <f t="shared" si="179"/>
        <v>10.1199623875873</v>
      </c>
      <c r="AB53" s="71">
        <f t="shared" si="179"/>
        <v>7.1999999999999993</v>
      </c>
      <c r="AC53" s="71">
        <f t="shared" si="179"/>
        <v>7.1999999999999993</v>
      </c>
      <c r="AD53" s="71">
        <f t="shared" ref="AD53:AF53" si="180">0.6*AD52</f>
        <v>10.557181877360948</v>
      </c>
      <c r="AE53" s="71">
        <f t="shared" si="180"/>
        <v>20.741742892283948</v>
      </c>
      <c r="AF53" s="71">
        <f t="shared" si="180"/>
        <v>7.4736451154641212</v>
      </c>
      <c r="AG53" s="71">
        <f t="shared" ref="AG53" si="181">0.6*AG52</f>
        <v>30.968271276382502</v>
      </c>
      <c r="AH53" s="71">
        <f t="shared" si="179"/>
        <v>8.860140833214988</v>
      </c>
      <c r="AI53" s="71">
        <f t="shared" si="179"/>
        <v>8.9433364721809809</v>
      </c>
      <c r="AJ53" s="71">
        <f t="shared" si="179"/>
        <v>18.797055453976494</v>
      </c>
      <c r="AK53" s="71">
        <f t="shared" si="179"/>
        <v>7.1999999999999993</v>
      </c>
      <c r="AL53" s="71">
        <f t="shared" si="179"/>
        <v>9.2038081721076246</v>
      </c>
      <c r="AM53" s="71">
        <f t="shared" si="179"/>
        <v>20.691810192288028</v>
      </c>
      <c r="AN53" s="71">
        <f t="shared" si="179"/>
        <v>26.429020860960538</v>
      </c>
      <c r="AO53" s="71">
        <f t="shared" si="179"/>
        <v>18.126445159651677</v>
      </c>
      <c r="AP53" s="71">
        <f t="shared" si="179"/>
        <v>7.1999999999999993</v>
      </c>
      <c r="AQ53" s="71">
        <f t="shared" si="179"/>
        <v>9.0212853224248715</v>
      </c>
      <c r="AR53" s="71">
        <f t="shared" si="179"/>
        <v>7.1999999999999993</v>
      </c>
      <c r="AS53" s="71">
        <f t="shared" si="179"/>
        <v>7.1999999999999993</v>
      </c>
      <c r="AT53" s="71">
        <f t="shared" si="179"/>
        <v>8.8042508421783285</v>
      </c>
      <c r="AU53" s="71">
        <f t="shared" ref="AU53:BA53" si="182">0.6*AU52</f>
        <v>8.4206388545206607</v>
      </c>
      <c r="AV53" s="71">
        <f t="shared" si="182"/>
        <v>18.700415076483694</v>
      </c>
      <c r="AW53" s="71">
        <f t="shared" si="182"/>
        <v>29.783717826188372</v>
      </c>
      <c r="AX53" s="71">
        <f t="shared" ref="AX53" si="183">0.6*AX52</f>
        <v>7.1999999999999993</v>
      </c>
      <c r="AY53" s="71">
        <f t="shared" si="182"/>
        <v>20.918505969985535</v>
      </c>
      <c r="AZ53" s="71">
        <f t="shared" si="182"/>
        <v>33.086492728332708</v>
      </c>
      <c r="BA53" s="71">
        <f t="shared" si="182"/>
        <v>22.602885670126948</v>
      </c>
    </row>
    <row r="54" spans="1:53" ht="15" x14ac:dyDescent="0.25">
      <c r="A54" s="55" t="s">
        <v>59</v>
      </c>
      <c r="B54" s="25" t="s">
        <v>49</v>
      </c>
      <c r="C54" s="65">
        <f>IF(C6=2,AVERAGE(C13,C23),IF(C6=3,AVERAGE(C13,C23,C44)))</f>
        <v>3.5190476190476196E-2</v>
      </c>
      <c r="D54" s="65">
        <f t="shared" ref="D54:K54" si="184">IF(D6=2,AVERAGE(D13,D23),IF(D6=3,AVERAGE(D13,D23,D44)))</f>
        <v>0.28796656578757746</v>
      </c>
      <c r="E54" s="65">
        <f t="shared" si="184"/>
        <v>2.3624371487725521E-2</v>
      </c>
      <c r="F54" s="65">
        <f t="shared" si="184"/>
        <v>0.28458687383669173</v>
      </c>
      <c r="G54" s="65">
        <f t="shared" si="184"/>
        <v>1.6112075952298254E-2</v>
      </c>
      <c r="H54" s="65">
        <f t="shared" si="184"/>
        <v>1.0753064798598951E-2</v>
      </c>
      <c r="I54" s="65">
        <f t="shared" si="184"/>
        <v>0.45235443563021721</v>
      </c>
      <c r="J54" s="65">
        <f t="shared" si="184"/>
        <v>0.1593498301795245</v>
      </c>
      <c r="K54" s="65">
        <f t="shared" si="184"/>
        <v>0.10488475895480898</v>
      </c>
      <c r="L54" s="65">
        <f t="shared" ref="L54" si="185">IF(L6=2,AVERAGE(L13,L23),IF(L6=3,AVERAGE(L13,L23,L44)))</f>
        <v>0.25405409802725237</v>
      </c>
      <c r="M54" s="65">
        <f t="shared" ref="M54:Q54" si="186">IF(M6=2,AVERAGE(M13,M23),IF(M6=3,AVERAGE(M13,M23,M44)))</f>
        <v>2.1797307665480922E-2</v>
      </c>
      <c r="N54" s="65">
        <f t="shared" si="186"/>
        <v>2.4032459425717856E-2</v>
      </c>
      <c r="O54" s="65">
        <f t="shared" si="186"/>
        <v>4.0241155954160439E-2</v>
      </c>
      <c r="P54" s="65">
        <f t="shared" si="186"/>
        <v>6.1909048288795121E-2</v>
      </c>
      <c r="Q54" s="74">
        <f t="shared" si="186"/>
        <v>1.3319765309864321E-2</v>
      </c>
      <c r="R54" s="65">
        <f t="shared" ref="R54:T54" si="187">IF(R6=2,AVERAGE(R13,R23),IF(R6=3,AVERAGE(R13,R23,R44)))</f>
        <v>6.7187110750067697E-2</v>
      </c>
      <c r="S54" s="65">
        <f t="shared" si="187"/>
        <v>5.1368717707844062E-2</v>
      </c>
      <c r="T54" s="74">
        <f t="shared" si="187"/>
        <v>1.2260852008883506E-2</v>
      </c>
      <c r="U54" s="74">
        <f t="shared" ref="U54:AT54" si="188">IF(U6=2,AVERAGE(U13,U23),IF(U6=3,AVERAGE(U13,U23,U44)))</f>
        <v>1.1375770879063447E-2</v>
      </c>
      <c r="V54" s="74">
        <f t="shared" si="188"/>
        <v>3.4031974420463629E-2</v>
      </c>
      <c r="W54" s="74">
        <f t="shared" si="188"/>
        <v>2.2413793103448276E-2</v>
      </c>
      <c r="X54" s="74">
        <f t="shared" si="188"/>
        <v>2.1241491085899514E-2</v>
      </c>
      <c r="Y54" s="74">
        <f t="shared" si="188"/>
        <v>2.8426294516891635E-2</v>
      </c>
      <c r="Z54" s="74">
        <f t="shared" si="188"/>
        <v>1.7082142176481799E-2</v>
      </c>
      <c r="AA54" s="74">
        <f t="shared" si="188"/>
        <v>1.8085801471908095E-2</v>
      </c>
      <c r="AB54" s="74">
        <f t="shared" si="188"/>
        <v>1.6212121212121212E-2</v>
      </c>
      <c r="AC54" s="74">
        <f t="shared" si="188"/>
        <v>1.2083333333333333E-2</v>
      </c>
      <c r="AD54" s="74">
        <f t="shared" ref="AD54:AF54" si="189">IF(AD6=2,AVERAGE(AD13,AD23),IF(AD6=3,AVERAGE(AD13,AD23,AD44)))</f>
        <v>1.7843351548269579E-2</v>
      </c>
      <c r="AE54" s="74">
        <f t="shared" si="189"/>
        <v>3.0646840148698885E-2</v>
      </c>
      <c r="AF54" s="74">
        <f t="shared" si="189"/>
        <v>1.0263157894736842E-2</v>
      </c>
      <c r="AG54" s="74">
        <f t="shared" ref="AG54" si="190">IF(AG6=2,AVERAGE(AG13,AG23),IF(AG6=3,AVERAGE(AG13,AG23,AG44)))</f>
        <v>1.6863903085368163E-2</v>
      </c>
      <c r="AH54" s="74">
        <f t="shared" si="188"/>
        <v>2.6557556355875683E-2</v>
      </c>
      <c r="AI54" s="74">
        <f t="shared" si="188"/>
        <v>2.0496289125524363E-2</v>
      </c>
      <c r="AJ54" s="74">
        <f t="shared" si="188"/>
        <v>3.6792026068621815E-2</v>
      </c>
      <c r="AK54" s="74">
        <f t="shared" si="188"/>
        <v>2.1987000928505106E-2</v>
      </c>
      <c r="AL54" s="74">
        <f t="shared" si="188"/>
        <v>1.9320107763899093E-2</v>
      </c>
      <c r="AM54" s="74">
        <f t="shared" si="188"/>
        <v>3.8867795110078547E-2</v>
      </c>
      <c r="AN54" s="74">
        <f t="shared" si="188"/>
        <v>2.4531104921077063E-2</v>
      </c>
      <c r="AO54" s="74">
        <f t="shared" si="188"/>
        <v>3.6809076682316116E-2</v>
      </c>
      <c r="AP54" s="74">
        <f t="shared" si="188"/>
        <v>2.4047619047619047E-2</v>
      </c>
      <c r="AQ54" s="74">
        <f t="shared" si="188"/>
        <v>2.0033104419792221E-2</v>
      </c>
      <c r="AR54" s="74">
        <f t="shared" si="188"/>
        <v>2.597560975609756E-2</v>
      </c>
      <c r="AS54" s="74">
        <f t="shared" si="188"/>
        <v>2.6966292134831461E-2</v>
      </c>
      <c r="AT54" s="74">
        <f t="shared" si="188"/>
        <v>4.2656727014554495E-2</v>
      </c>
      <c r="AU54" s="74">
        <f t="shared" ref="AU54:BA54" si="191">IF(AU6=2,AVERAGE(AU13,AU23),IF(AU6=3,AVERAGE(AU13,AU23,AU44)))</f>
        <v>2.6034323820731588E-2</v>
      </c>
      <c r="AV54" s="74">
        <f t="shared" si="191"/>
        <v>4.4826510721247569E-2</v>
      </c>
      <c r="AW54" s="74">
        <f t="shared" si="191"/>
        <v>0.34249678249678245</v>
      </c>
      <c r="AX54" s="74">
        <f t="shared" ref="AX54" si="192">IF(AX6=2,AVERAGE(AX13,AX23),IF(AX6=3,AVERAGE(AX13,AX23,AX44)))</f>
        <v>2.3558282208588958E-2</v>
      </c>
      <c r="AY54" s="74">
        <f t="shared" si="191"/>
        <v>7.0460038986354778E-2</v>
      </c>
      <c r="AZ54" s="74">
        <f t="shared" si="191"/>
        <v>2.2671926364234058E-2</v>
      </c>
      <c r="BA54" s="74">
        <f t="shared" si="191"/>
        <v>2.1277777777777781E-2</v>
      </c>
    </row>
    <row r="55" spans="1:53" ht="15" x14ac:dyDescent="0.25">
      <c r="A55" s="55" t="s">
        <v>28</v>
      </c>
      <c r="B55" s="25" t="s">
        <v>48</v>
      </c>
      <c r="C55" s="62">
        <f t="shared" ref="C55:H55" si="193">C49/(C51*60)</f>
        <v>1.5054527899931365</v>
      </c>
      <c r="D55" s="62">
        <f t="shared" si="193"/>
        <v>4.9698376357551872</v>
      </c>
      <c r="E55" s="62">
        <f t="shared" si="193"/>
        <v>1.4926839930925999</v>
      </c>
      <c r="F55" s="62">
        <f t="shared" si="193"/>
        <v>5.3352337670353638</v>
      </c>
      <c r="G55" s="62">
        <f t="shared" si="193"/>
        <v>2.2169055901599521</v>
      </c>
      <c r="H55" s="62">
        <f t="shared" si="193"/>
        <v>0.60210707040192391</v>
      </c>
      <c r="I55" s="62">
        <f>I49/(I51*60)</f>
        <v>2.0190792196579235</v>
      </c>
      <c r="J55" s="62">
        <f>J49/(J51*60)</f>
        <v>3.1063859226523376</v>
      </c>
      <c r="K55" s="62">
        <f>K49/(K51*60)</f>
        <v>3.0652522776765596</v>
      </c>
      <c r="L55" s="62">
        <f>L49/(L51*60)</f>
        <v>3.9486839714459698</v>
      </c>
      <c r="M55" s="62">
        <f t="shared" ref="M55:Q55" si="194">M49/(M51*60)</f>
        <v>2.1208778705780142</v>
      </c>
      <c r="N55" s="62">
        <f t="shared" si="194"/>
        <v>1.6222745254348332</v>
      </c>
      <c r="O55" s="62">
        <f t="shared" si="194"/>
        <v>1.1890597917889358</v>
      </c>
      <c r="P55" s="62">
        <f t="shared" si="194"/>
        <v>2.1779191022418884</v>
      </c>
      <c r="Q55" s="71">
        <f t="shared" si="194"/>
        <v>1.9442952691092625</v>
      </c>
      <c r="R55" s="62">
        <f t="shared" ref="R55:T55" si="195">R49/(R51*60)</f>
        <v>3.1490063681338407</v>
      </c>
      <c r="S55" s="62">
        <f t="shared" si="195"/>
        <v>2.1274081534032594</v>
      </c>
      <c r="T55" s="71">
        <f t="shared" si="195"/>
        <v>1.3092819839323995</v>
      </c>
      <c r="U55" s="71">
        <f t="shared" ref="U55:AT55" si="196">U49/(U51*60)</f>
        <v>1.4504758045935049</v>
      </c>
      <c r="V55" s="71">
        <f t="shared" si="196"/>
        <v>1.0277762420215983</v>
      </c>
      <c r="W55" s="71">
        <f t="shared" si="196"/>
        <v>1.4956469028727923</v>
      </c>
      <c r="X55" s="71">
        <f t="shared" si="196"/>
        <v>2.9330657135747882</v>
      </c>
      <c r="Y55" s="71">
        <f t="shared" si="196"/>
        <v>1.2015388590672085</v>
      </c>
      <c r="Z55" s="71">
        <f t="shared" si="196"/>
        <v>1.0513022847813644</v>
      </c>
      <c r="AA55" s="71">
        <f t="shared" si="196"/>
        <v>3.6136497942774128</v>
      </c>
      <c r="AB55" s="71">
        <f t="shared" si="196"/>
        <v>1.4692213635164277</v>
      </c>
      <c r="AC55" s="71">
        <f t="shared" si="196"/>
        <v>1.254993213388031</v>
      </c>
      <c r="AD55" s="71">
        <f t="shared" ref="AD55:AF55" si="197">AD49/(AD51*60)</f>
        <v>2.9761730322537807</v>
      </c>
      <c r="AE55" s="71">
        <f t="shared" si="197"/>
        <v>1.9053365093394186</v>
      </c>
      <c r="AF55" s="71">
        <f t="shared" si="197"/>
        <v>1.5454306194043483</v>
      </c>
      <c r="AG55" s="71">
        <f t="shared" ref="AG55" si="198">AG49/(AG51*60)</f>
        <v>1.5289842812798782</v>
      </c>
      <c r="AH55" s="71">
        <f t="shared" si="196"/>
        <v>3.9119017013890152</v>
      </c>
      <c r="AI55" s="71">
        <f t="shared" si="196"/>
        <v>3.1677215866945074</v>
      </c>
      <c r="AJ55" s="71">
        <f t="shared" si="196"/>
        <v>1.8827416925300016</v>
      </c>
      <c r="AK55" s="71">
        <f t="shared" si="196"/>
        <v>2.0257949835216067</v>
      </c>
      <c r="AL55" s="71">
        <f t="shared" si="196"/>
        <v>3.4344479381692143</v>
      </c>
      <c r="AM55" s="71">
        <f t="shared" si="196"/>
        <v>2.3260410545394601</v>
      </c>
      <c r="AN55" s="71">
        <f t="shared" si="196"/>
        <v>1.0885760827597446</v>
      </c>
      <c r="AO55" s="71">
        <f t="shared" si="196"/>
        <v>1.3063785972061519</v>
      </c>
      <c r="AP55" s="71">
        <f t="shared" si="196"/>
        <v>1.689274675574937</v>
      </c>
      <c r="AQ55" s="71">
        <f t="shared" si="196"/>
        <v>3.3941948298526392</v>
      </c>
      <c r="AR55" s="71">
        <f t="shared" si="196"/>
        <v>2.0081479986169009</v>
      </c>
      <c r="AS55" s="71">
        <f t="shared" si="196"/>
        <v>2.1303569330955794</v>
      </c>
      <c r="AT55" s="71">
        <f t="shared" si="196"/>
        <v>4.1775274988530393</v>
      </c>
      <c r="AU55" s="71">
        <f t="shared" ref="AU55:BA55" si="199">AU49/(AU51*60)</f>
        <v>3.483108646115852</v>
      </c>
      <c r="AV55" s="71">
        <f t="shared" si="199"/>
        <v>1.0539873002490672</v>
      </c>
      <c r="AW55" s="71">
        <f t="shared" si="199"/>
        <v>0.62282352083289161</v>
      </c>
      <c r="AX55" s="71">
        <f t="shared" ref="AX55" si="200">AX49/(AX51*60)</f>
        <v>1.9917561330670519</v>
      </c>
      <c r="AY55" s="71">
        <f t="shared" si="199"/>
        <v>0.94222790233109699</v>
      </c>
      <c r="AZ55" s="71">
        <f t="shared" si="199"/>
        <v>1.1569675974516325</v>
      </c>
      <c r="BA55" s="71">
        <f t="shared" si="199"/>
        <v>0.97332704863769892</v>
      </c>
    </row>
    <row r="56" spans="1:53" ht="15" x14ac:dyDescent="0.25">
      <c r="A56" s="80" t="s">
        <v>44</v>
      </c>
      <c r="B56" s="81"/>
      <c r="C56" s="82" t="str">
        <f t="shared" ref="C56:H56" si="201">C4</f>
        <v>A1</v>
      </c>
      <c r="D56" s="82" t="str">
        <f t="shared" si="201"/>
        <v>A2</v>
      </c>
      <c r="E56" s="82" t="str">
        <f t="shared" si="201"/>
        <v>E1</v>
      </c>
      <c r="F56" s="82" t="str">
        <f t="shared" si="201"/>
        <v>E2</v>
      </c>
      <c r="G56" s="82" t="str">
        <f t="shared" si="201"/>
        <v>F1.1</v>
      </c>
      <c r="H56" s="82" t="str">
        <f t="shared" si="201"/>
        <v>F1.2</v>
      </c>
      <c r="I56" s="82" t="str">
        <f>I4</f>
        <v>F1.3</v>
      </c>
      <c r="J56" s="82" t="str">
        <f>J4</f>
        <v>F1.4</v>
      </c>
      <c r="K56" s="82" t="str">
        <f>K4</f>
        <v>F1.5</v>
      </c>
      <c r="L56" s="82" t="str">
        <f>L4</f>
        <v>F1.6</v>
      </c>
      <c r="M56" s="82" t="str">
        <f t="shared" ref="M56:Q56" si="202">M4</f>
        <v>F2.1</v>
      </c>
      <c r="N56" s="82" t="str">
        <f t="shared" si="202"/>
        <v>F2.2</v>
      </c>
      <c r="O56" s="82" t="str">
        <f t="shared" si="202"/>
        <v>F2.3</v>
      </c>
      <c r="P56" s="82" t="str">
        <f t="shared" si="202"/>
        <v>F2.4</v>
      </c>
      <c r="Q56" s="83" t="str">
        <f t="shared" si="202"/>
        <v>F2.5</v>
      </c>
      <c r="R56" s="82" t="str">
        <f t="shared" ref="R56:T56" si="203">R4</f>
        <v>F2.6</v>
      </c>
      <c r="S56" s="82" t="str">
        <f t="shared" si="203"/>
        <v>F2.7</v>
      </c>
      <c r="T56" s="83" t="str">
        <f t="shared" si="203"/>
        <v>F3.1</v>
      </c>
      <c r="U56" s="83" t="str">
        <f t="shared" ref="U56:AT56" si="204">U4</f>
        <v>G1.1</v>
      </c>
      <c r="V56" s="83" t="str">
        <f t="shared" si="204"/>
        <v>G1.2</v>
      </c>
      <c r="W56" s="83" t="str">
        <f t="shared" si="204"/>
        <v>H.1</v>
      </c>
      <c r="X56" s="83" t="str">
        <f t="shared" si="204"/>
        <v>I.1</v>
      </c>
      <c r="Y56" s="83" t="str">
        <f t="shared" si="204"/>
        <v>I.2</v>
      </c>
      <c r="Z56" s="83" t="str">
        <f t="shared" si="204"/>
        <v>I.3</v>
      </c>
      <c r="AA56" s="83" t="str">
        <f t="shared" si="204"/>
        <v>K.1</v>
      </c>
      <c r="AB56" s="83" t="str">
        <f t="shared" si="204"/>
        <v>K.2</v>
      </c>
      <c r="AC56" s="83" t="str">
        <f t="shared" si="204"/>
        <v>K.3</v>
      </c>
      <c r="AD56" s="83" t="str">
        <f t="shared" ref="AD56:AF56" si="205">AD4</f>
        <v>L1</v>
      </c>
      <c r="AE56" s="83" t="str">
        <f t="shared" si="205"/>
        <v>L2</v>
      </c>
      <c r="AF56" s="83" t="str">
        <f t="shared" si="205"/>
        <v>L3</v>
      </c>
      <c r="AG56" s="83" t="str">
        <f t="shared" ref="AG56" si="206">AG4</f>
        <v>L4</v>
      </c>
      <c r="AH56" s="83" t="str">
        <f t="shared" si="204"/>
        <v>M.1</v>
      </c>
      <c r="AI56" s="83" t="str">
        <f t="shared" si="204"/>
        <v>M.2</v>
      </c>
      <c r="AJ56" s="83" t="str">
        <f t="shared" si="204"/>
        <v>M.3</v>
      </c>
      <c r="AK56" s="83" t="str">
        <f t="shared" si="204"/>
        <v>M.4</v>
      </c>
      <c r="AL56" s="83" t="str">
        <f t="shared" si="204"/>
        <v>O.1</v>
      </c>
      <c r="AM56" s="83" t="str">
        <f t="shared" si="204"/>
        <v>O.2</v>
      </c>
      <c r="AN56" s="83" t="str">
        <f t="shared" si="204"/>
        <v>O.3</v>
      </c>
      <c r="AO56" s="83" t="str">
        <f t="shared" si="204"/>
        <v>O.4</v>
      </c>
      <c r="AP56" s="83" t="str">
        <f t="shared" si="204"/>
        <v>P.1</v>
      </c>
      <c r="AQ56" s="83" t="str">
        <f t="shared" si="204"/>
        <v>Q.1</v>
      </c>
      <c r="AR56" s="83" t="str">
        <f t="shared" si="204"/>
        <v>Q.2</v>
      </c>
      <c r="AS56" s="83" t="str">
        <f t="shared" si="204"/>
        <v>Q.3</v>
      </c>
      <c r="AT56" s="83" t="str">
        <f t="shared" si="204"/>
        <v>Q.4</v>
      </c>
      <c r="AU56" s="83" t="str">
        <f t="shared" ref="AU56:BA56" si="207">AU4</f>
        <v>Q.5</v>
      </c>
      <c r="AV56" s="83" t="str">
        <f t="shared" si="207"/>
        <v>Q.6</v>
      </c>
      <c r="AW56" s="83" t="str">
        <f t="shared" si="207"/>
        <v>R.1</v>
      </c>
      <c r="AX56" s="83" t="str">
        <f t="shared" ref="AX56" si="208">AX4</f>
        <v>R.2</v>
      </c>
      <c r="AY56" s="83" t="str">
        <f t="shared" si="207"/>
        <v>T1.1</v>
      </c>
      <c r="AZ56" s="83" t="str">
        <f t="shared" si="207"/>
        <v>T1.2</v>
      </c>
      <c r="BA56" s="83" t="str">
        <f t="shared" si="207"/>
        <v>T2.1</v>
      </c>
    </row>
    <row r="57" spans="1:53" ht="13.5" x14ac:dyDescent="0.25">
      <c r="A57" s="84" t="s">
        <v>117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56"/>
      <c r="AV57" s="56"/>
      <c r="AW57" s="56"/>
      <c r="AX57" s="56"/>
      <c r="AY57" s="56"/>
      <c r="AZ57" s="56"/>
      <c r="BA57" s="85"/>
    </row>
    <row r="58" spans="1:53" ht="13.5" x14ac:dyDescent="0.25">
      <c r="A58" s="86" t="s">
        <v>118</v>
      </c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57"/>
      <c r="AN58" s="57"/>
      <c r="AO58" s="57"/>
      <c r="AP58" s="57"/>
      <c r="AQ58" s="57"/>
      <c r="AR58" s="57"/>
      <c r="AS58" s="57"/>
      <c r="AT58" s="57"/>
      <c r="AU58" s="57"/>
      <c r="AV58" s="57"/>
      <c r="AW58" s="57"/>
      <c r="AX58" s="57"/>
      <c r="AY58" s="57"/>
      <c r="AZ58" s="57"/>
      <c r="BA58" s="87"/>
    </row>
    <row r="59" spans="1:53" ht="15" x14ac:dyDescent="0.25">
      <c r="A59" s="88" t="s">
        <v>112</v>
      </c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  <c r="AH59" s="58"/>
      <c r="AI59" s="58"/>
      <c r="AJ59" s="58"/>
      <c r="AK59" s="58"/>
      <c r="AL59" s="58"/>
      <c r="AM59" s="58"/>
      <c r="AN59" s="58"/>
      <c r="AO59" s="58"/>
      <c r="AP59" s="58"/>
      <c r="AQ59" s="58"/>
      <c r="AR59" s="58"/>
      <c r="AS59" s="58"/>
      <c r="AT59" s="58"/>
      <c r="AU59" s="58"/>
      <c r="AV59" s="58"/>
      <c r="AW59" s="58"/>
      <c r="AX59" s="58"/>
      <c r="AY59" s="58"/>
      <c r="AZ59" s="58"/>
      <c r="BA59" s="89"/>
    </row>
    <row r="60" spans="1:53" x14ac:dyDescent="0.2">
      <c r="A60" s="43">
        <f>MIN(C51:BA51)</f>
        <v>4.3125151983473105</v>
      </c>
    </row>
  </sheetData>
  <conditionalFormatting sqref="C23:AB23 AD23:BA23">
    <cfRule type="cellIs" dxfId="5" priority="79" operator="lessThan">
      <formula>0.005</formula>
    </cfRule>
  </conditionalFormatting>
  <conditionalFormatting sqref="C29:BA29">
    <cfRule type="containsText" dxfId="4" priority="75" operator="containsText" text="Grass">
      <formula>NOT(ISERROR(SEARCH("Grass",C29)))</formula>
    </cfRule>
  </conditionalFormatting>
  <conditionalFormatting sqref="C6:BA6">
    <cfRule type="cellIs" dxfId="3" priority="72" operator="equal">
      <formula>3</formula>
    </cfRule>
  </conditionalFormatting>
  <conditionalFormatting sqref="D40:BA40">
    <cfRule type="cellIs" dxfId="2" priority="57" operator="equal">
      <formula>$C$49</formula>
    </cfRule>
    <cfRule type="cellIs" dxfId="1" priority="58" operator="equal">
      <formula>$C$49</formula>
    </cfRule>
  </conditionalFormatting>
  <conditionalFormatting sqref="C20:BA20">
    <cfRule type="cellIs" dxfId="0" priority="16" operator="greaterThan">
      <formula>1500</formula>
    </cfRule>
  </conditionalFormatting>
  <printOptions gridLines="1"/>
  <pageMargins left="1.18" right="0.33" top="0.66" bottom="0.38" header="0.28000000000000003" footer="0.19"/>
  <pageSetup paperSize="3" scale="88" orientation="landscape" r:id="rId1"/>
  <headerFooter>
    <oddHeader>&amp;LSmith Engineering Company&amp;C &amp;R&amp;D</oddHeader>
    <oddFooter>&amp;L&amp;"Arial Narrow,Regular"&amp;8&amp;Z&amp;F&amp;A&amp;R&amp;P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workbookViewId="0">
      <selection activeCell="C3" sqref="C3:C53"/>
    </sheetView>
  </sheetViews>
  <sheetFormatPr defaultRowHeight="15" x14ac:dyDescent="0.25"/>
  <cols>
    <col min="1" max="1" width="9.140625" customWidth="1"/>
    <col min="3" max="3" width="9.140625" style="75"/>
  </cols>
  <sheetData>
    <row r="1" spans="1:3" ht="30" x14ac:dyDescent="0.25">
      <c r="A1" s="79" t="s">
        <v>105</v>
      </c>
      <c r="B1" t="s">
        <v>116</v>
      </c>
      <c r="C1" s="75" t="s">
        <v>119</v>
      </c>
    </row>
    <row r="2" spans="1:3" s="76" customFormat="1" x14ac:dyDescent="0.25">
      <c r="A2" s="78"/>
      <c r="C2" s="77"/>
    </row>
    <row r="3" spans="1:3" x14ac:dyDescent="0.25">
      <c r="A3" s="76" t="s">
        <v>50</v>
      </c>
      <c r="B3" s="77">
        <v>17.536252332509449</v>
      </c>
      <c r="C3" s="75">
        <f>B3/0.6</f>
        <v>29.227087220849082</v>
      </c>
    </row>
    <row r="4" spans="1:3" x14ac:dyDescent="0.25">
      <c r="A4" s="76" t="s">
        <v>54</v>
      </c>
      <c r="B4" s="77">
        <v>8.2759242885708737</v>
      </c>
      <c r="C4" s="75">
        <f t="shared" ref="C4:C53" si="0">B4/0.6</f>
        <v>13.793207147618123</v>
      </c>
    </row>
    <row r="5" spans="1:3" x14ac:dyDescent="0.25">
      <c r="A5" s="76" t="s">
        <v>60</v>
      </c>
      <c r="B5" s="77">
        <v>27.159130926303881</v>
      </c>
      <c r="C5" s="75">
        <f t="shared" si="0"/>
        <v>45.265218210506468</v>
      </c>
    </row>
    <row r="6" spans="1:3" x14ac:dyDescent="0.25">
      <c r="A6" s="76" t="s">
        <v>61</v>
      </c>
      <c r="B6" s="77">
        <v>8.5207138028107092</v>
      </c>
      <c r="C6" s="75">
        <f t="shared" si="0"/>
        <v>14.201189671351182</v>
      </c>
    </row>
    <row r="7" spans="1:3" x14ac:dyDescent="0.25">
      <c r="A7" s="76" t="s">
        <v>62</v>
      </c>
      <c r="B7" s="77">
        <v>34.09256593310625</v>
      </c>
      <c r="C7" s="75">
        <f t="shared" si="0"/>
        <v>56.820943221843756</v>
      </c>
    </row>
    <row r="8" spans="1:3" x14ac:dyDescent="0.25">
      <c r="A8" s="76" t="s">
        <v>63</v>
      </c>
      <c r="B8" s="77">
        <v>33.43259195837485</v>
      </c>
      <c r="C8" s="75">
        <f t="shared" si="0"/>
        <v>55.720986597291422</v>
      </c>
    </row>
    <row r="9" spans="1:3" x14ac:dyDescent="0.25">
      <c r="A9" s="76" t="s">
        <v>64</v>
      </c>
      <c r="B9" s="77">
        <v>12.104527530197986</v>
      </c>
      <c r="C9" s="75">
        <f t="shared" si="0"/>
        <v>20.174212550329976</v>
      </c>
    </row>
    <row r="10" spans="1:3" x14ac:dyDescent="0.25">
      <c r="A10" s="76" t="s">
        <v>65</v>
      </c>
      <c r="B10" s="77">
        <v>16.852381289219142</v>
      </c>
      <c r="C10" s="75">
        <f t="shared" si="0"/>
        <v>28.087302148698573</v>
      </c>
    </row>
    <row r="11" spans="1:3" x14ac:dyDescent="0.25">
      <c r="A11" s="76" t="s">
        <v>66</v>
      </c>
      <c r="B11" s="77">
        <v>15.000396650827229</v>
      </c>
      <c r="C11" s="75">
        <f t="shared" si="0"/>
        <v>25.00066108471205</v>
      </c>
    </row>
    <row r="12" spans="1:3" x14ac:dyDescent="0.25">
      <c r="A12" s="76" t="s">
        <v>111</v>
      </c>
      <c r="B12" s="77">
        <v>12.859980785295628</v>
      </c>
      <c r="C12" s="75">
        <f t="shared" si="0"/>
        <v>21.433301308826046</v>
      </c>
    </row>
    <row r="13" spans="1:3" x14ac:dyDescent="0.25">
      <c r="A13" s="76" t="s">
        <v>67</v>
      </c>
      <c r="B13" s="77">
        <v>31.020173727433864</v>
      </c>
      <c r="C13" s="75">
        <f t="shared" si="0"/>
        <v>51.700289545723109</v>
      </c>
    </row>
    <row r="14" spans="1:3" x14ac:dyDescent="0.25">
      <c r="A14" s="76" t="s">
        <v>68</v>
      </c>
      <c r="B14" s="77">
        <v>55.323558739815304</v>
      </c>
      <c r="C14" s="75">
        <f t="shared" si="0"/>
        <v>92.20593123302551</v>
      </c>
    </row>
    <row r="15" spans="1:3" x14ac:dyDescent="0.25">
      <c r="A15" s="76" t="s">
        <v>69</v>
      </c>
      <c r="B15" s="77">
        <v>33.892324236587633</v>
      </c>
      <c r="C15" s="75">
        <f t="shared" si="0"/>
        <v>56.487207060979394</v>
      </c>
    </row>
    <row r="16" spans="1:3" x14ac:dyDescent="0.25">
      <c r="A16" s="76" t="s">
        <v>70</v>
      </c>
      <c r="B16" s="77">
        <v>27.852274190330714</v>
      </c>
      <c r="C16" s="75">
        <f t="shared" si="0"/>
        <v>46.420456983884527</v>
      </c>
    </row>
    <row r="17" spans="1:3" x14ac:dyDescent="0.25">
      <c r="A17" s="76" t="s">
        <v>71</v>
      </c>
      <c r="B17" s="77">
        <v>58.581637166756494</v>
      </c>
      <c r="C17" s="75">
        <f t="shared" si="0"/>
        <v>97.636061944594161</v>
      </c>
    </row>
    <row r="18" spans="1:3" x14ac:dyDescent="0.25">
      <c r="A18" s="76" t="s">
        <v>72</v>
      </c>
      <c r="B18" s="77">
        <v>17.443597623637874</v>
      </c>
      <c r="C18" s="75">
        <f t="shared" si="0"/>
        <v>29.072662706063124</v>
      </c>
    </row>
    <row r="19" spans="1:3" x14ac:dyDescent="0.25">
      <c r="A19" s="76" t="s">
        <v>73</v>
      </c>
      <c r="B19" s="77">
        <v>18.468482381787886</v>
      </c>
      <c r="C19" s="75">
        <f t="shared" si="0"/>
        <v>30.780803969646477</v>
      </c>
    </row>
    <row r="20" spans="1:3" x14ac:dyDescent="0.25">
      <c r="A20" s="76" t="s">
        <v>74</v>
      </c>
      <c r="B20" s="77">
        <v>38.967923355030486</v>
      </c>
      <c r="C20" s="75">
        <f t="shared" si="0"/>
        <v>64.946538925050817</v>
      </c>
    </row>
    <row r="21" spans="1:3" x14ac:dyDescent="0.25">
      <c r="A21" s="76" t="s">
        <v>75</v>
      </c>
      <c r="B21" s="77">
        <v>49.052869254816521</v>
      </c>
      <c r="C21" s="75">
        <f t="shared" si="0"/>
        <v>81.754782091360866</v>
      </c>
    </row>
    <row r="22" spans="1:3" x14ac:dyDescent="0.25">
      <c r="A22" s="76" t="s">
        <v>76</v>
      </c>
      <c r="B22" s="77">
        <v>20.218408589720362</v>
      </c>
      <c r="C22" s="75">
        <f t="shared" si="0"/>
        <v>33.697347649533938</v>
      </c>
    </row>
    <row r="23" spans="1:3" x14ac:dyDescent="0.25">
      <c r="A23" s="76" t="s">
        <v>79</v>
      </c>
      <c r="B23" s="77">
        <v>7.1999999999999993</v>
      </c>
      <c r="C23" s="75">
        <f t="shared" si="0"/>
        <v>12</v>
      </c>
    </row>
    <row r="24" spans="1:3" x14ac:dyDescent="0.25">
      <c r="A24" s="76" t="s">
        <v>80</v>
      </c>
      <c r="B24" s="77">
        <v>8.2405245433597418</v>
      </c>
      <c r="C24" s="75">
        <f t="shared" si="0"/>
        <v>13.734207572266238</v>
      </c>
    </row>
    <row r="25" spans="1:3" x14ac:dyDescent="0.25">
      <c r="A25" s="76" t="s">
        <v>81</v>
      </c>
      <c r="B25" s="77">
        <v>27.106905244234124</v>
      </c>
      <c r="C25" s="75">
        <f t="shared" si="0"/>
        <v>45.178175407056877</v>
      </c>
    </row>
    <row r="26" spans="1:3" x14ac:dyDescent="0.25">
      <c r="A26" s="76" t="s">
        <v>82</v>
      </c>
      <c r="B26" s="77">
        <v>28.212627737386004</v>
      </c>
      <c r="C26" s="75">
        <f t="shared" si="0"/>
        <v>47.021046228976672</v>
      </c>
    </row>
    <row r="27" spans="1:3" x14ac:dyDescent="0.25">
      <c r="A27" s="76" t="s">
        <v>83</v>
      </c>
      <c r="B27" s="77">
        <v>10.1199623875873</v>
      </c>
      <c r="C27" s="75">
        <f t="shared" si="0"/>
        <v>16.866603979312167</v>
      </c>
    </row>
    <row r="28" spans="1:3" x14ac:dyDescent="0.25">
      <c r="A28" s="76" t="s">
        <v>84</v>
      </c>
      <c r="B28" s="77">
        <v>7.1999999999999993</v>
      </c>
      <c r="C28" s="75">
        <f t="shared" si="0"/>
        <v>12</v>
      </c>
    </row>
    <row r="29" spans="1:3" x14ac:dyDescent="0.25">
      <c r="A29" s="76" t="s">
        <v>85</v>
      </c>
      <c r="B29" s="77">
        <v>7.1999999999999993</v>
      </c>
      <c r="C29" s="75">
        <f t="shared" si="0"/>
        <v>12</v>
      </c>
    </row>
    <row r="30" spans="1:3" x14ac:dyDescent="0.25">
      <c r="A30" s="76" t="s">
        <v>106</v>
      </c>
      <c r="B30" s="77">
        <v>10.557181877360948</v>
      </c>
      <c r="C30" s="75">
        <f t="shared" si="0"/>
        <v>17.595303128934916</v>
      </c>
    </row>
    <row r="31" spans="1:3" x14ac:dyDescent="0.25">
      <c r="A31" s="76" t="s">
        <v>107</v>
      </c>
      <c r="B31" s="77">
        <v>20.741742892283948</v>
      </c>
      <c r="C31" s="75">
        <f t="shared" si="0"/>
        <v>34.569571487139918</v>
      </c>
    </row>
    <row r="32" spans="1:3" x14ac:dyDescent="0.25">
      <c r="A32" s="76" t="s">
        <v>108</v>
      </c>
      <c r="B32" s="77">
        <v>7.4736451154641212</v>
      </c>
      <c r="C32" s="75">
        <f t="shared" si="0"/>
        <v>12.456075192440203</v>
      </c>
    </row>
    <row r="33" spans="1:3" x14ac:dyDescent="0.25">
      <c r="A33" s="76" t="s">
        <v>109</v>
      </c>
      <c r="B33" s="77">
        <v>30.968271276382502</v>
      </c>
      <c r="C33" s="75">
        <f t="shared" si="0"/>
        <v>51.613785460637509</v>
      </c>
    </row>
    <row r="34" spans="1:3" x14ac:dyDescent="0.25">
      <c r="A34" s="76" t="s">
        <v>86</v>
      </c>
      <c r="B34" s="77">
        <v>8.860140833214988</v>
      </c>
      <c r="C34" s="75">
        <f t="shared" si="0"/>
        <v>14.766901388691647</v>
      </c>
    </row>
    <row r="35" spans="1:3" x14ac:dyDescent="0.25">
      <c r="A35" s="76" t="s">
        <v>87</v>
      </c>
      <c r="B35" s="77">
        <v>8.9433364721809809</v>
      </c>
      <c r="C35" s="75">
        <f t="shared" si="0"/>
        <v>14.905560786968302</v>
      </c>
    </row>
    <row r="36" spans="1:3" x14ac:dyDescent="0.25">
      <c r="A36" s="76" t="s">
        <v>88</v>
      </c>
      <c r="B36" s="77">
        <v>18.797055453976494</v>
      </c>
      <c r="C36" s="75">
        <f t="shared" si="0"/>
        <v>31.328425756627492</v>
      </c>
    </row>
    <row r="37" spans="1:3" x14ac:dyDescent="0.25">
      <c r="A37" s="76" t="s">
        <v>89</v>
      </c>
      <c r="B37" s="77">
        <v>7.1999999999999993</v>
      </c>
      <c r="C37" s="75">
        <f t="shared" si="0"/>
        <v>12</v>
      </c>
    </row>
    <row r="38" spans="1:3" x14ac:dyDescent="0.25">
      <c r="A38" s="76" t="s">
        <v>90</v>
      </c>
      <c r="B38" s="77">
        <v>9.2038081721076246</v>
      </c>
      <c r="C38" s="75">
        <f t="shared" si="0"/>
        <v>15.339680286846042</v>
      </c>
    </row>
    <row r="39" spans="1:3" x14ac:dyDescent="0.25">
      <c r="A39" s="76" t="s">
        <v>91</v>
      </c>
      <c r="B39" s="77">
        <v>20.691810192288028</v>
      </c>
      <c r="C39" s="75">
        <f t="shared" si="0"/>
        <v>34.486350320480049</v>
      </c>
    </row>
    <row r="40" spans="1:3" x14ac:dyDescent="0.25">
      <c r="A40" s="76" t="s">
        <v>92</v>
      </c>
      <c r="B40" s="77">
        <v>26.429020860960538</v>
      </c>
      <c r="C40" s="75">
        <f t="shared" si="0"/>
        <v>44.0483681016009</v>
      </c>
    </row>
    <row r="41" spans="1:3" x14ac:dyDescent="0.25">
      <c r="A41" s="76" t="s">
        <v>93</v>
      </c>
      <c r="B41" s="77">
        <v>18.126445159651677</v>
      </c>
      <c r="C41" s="75">
        <f t="shared" si="0"/>
        <v>30.210741932752796</v>
      </c>
    </row>
    <row r="42" spans="1:3" x14ac:dyDescent="0.25">
      <c r="A42" s="76" t="s">
        <v>94</v>
      </c>
      <c r="B42" s="77">
        <v>7.1999999999999993</v>
      </c>
      <c r="C42" s="75">
        <f t="shared" si="0"/>
        <v>12</v>
      </c>
    </row>
    <row r="43" spans="1:3" x14ac:dyDescent="0.25">
      <c r="A43" s="76" t="s">
        <v>95</v>
      </c>
      <c r="B43" s="77">
        <v>9.0212853224248715</v>
      </c>
      <c r="C43" s="75">
        <f t="shared" si="0"/>
        <v>15.035475537374786</v>
      </c>
    </row>
    <row r="44" spans="1:3" x14ac:dyDescent="0.25">
      <c r="A44" s="76" t="s">
        <v>96</v>
      </c>
      <c r="B44" s="77">
        <v>7.1999999999999993</v>
      </c>
      <c r="C44" s="75">
        <f t="shared" si="0"/>
        <v>12</v>
      </c>
    </row>
    <row r="45" spans="1:3" x14ac:dyDescent="0.25">
      <c r="A45" s="76" t="s">
        <v>97</v>
      </c>
      <c r="B45" s="77">
        <v>7.1999999999999993</v>
      </c>
      <c r="C45" s="75">
        <f t="shared" si="0"/>
        <v>12</v>
      </c>
    </row>
    <row r="46" spans="1:3" x14ac:dyDescent="0.25">
      <c r="A46" s="76" t="s">
        <v>98</v>
      </c>
      <c r="B46" s="77">
        <v>8.8042508421783285</v>
      </c>
      <c r="C46" s="75">
        <f t="shared" si="0"/>
        <v>14.673751403630549</v>
      </c>
    </row>
    <row r="47" spans="1:3" x14ac:dyDescent="0.25">
      <c r="A47" s="76" t="s">
        <v>99</v>
      </c>
      <c r="B47" s="77">
        <v>8.4206388545206607</v>
      </c>
      <c r="C47" s="75">
        <f t="shared" si="0"/>
        <v>14.034398090867768</v>
      </c>
    </row>
    <row r="48" spans="1:3" x14ac:dyDescent="0.25">
      <c r="A48" t="s">
        <v>100</v>
      </c>
      <c r="B48" s="77">
        <v>18.700415076483694</v>
      </c>
      <c r="C48" s="75">
        <f t="shared" si="0"/>
        <v>31.167358460806156</v>
      </c>
    </row>
    <row r="49" spans="1:3" x14ac:dyDescent="0.25">
      <c r="A49" t="s">
        <v>101</v>
      </c>
      <c r="B49" s="77">
        <v>29.783717826188372</v>
      </c>
      <c r="C49" s="75">
        <f t="shared" si="0"/>
        <v>49.639529710313958</v>
      </c>
    </row>
    <row r="50" spans="1:3" x14ac:dyDescent="0.25">
      <c r="A50" t="s">
        <v>110</v>
      </c>
      <c r="B50" s="77">
        <v>7.1999999999999993</v>
      </c>
      <c r="C50" s="75">
        <f t="shared" si="0"/>
        <v>12</v>
      </c>
    </row>
    <row r="51" spans="1:3" x14ac:dyDescent="0.25">
      <c r="A51" t="s">
        <v>102</v>
      </c>
      <c r="B51" s="77">
        <v>20.918505969985535</v>
      </c>
      <c r="C51" s="75">
        <f t="shared" si="0"/>
        <v>34.86417661664256</v>
      </c>
    </row>
    <row r="52" spans="1:3" x14ac:dyDescent="0.25">
      <c r="A52" t="s">
        <v>103</v>
      </c>
      <c r="B52" s="77">
        <v>33.086492728332708</v>
      </c>
      <c r="C52" s="75">
        <f t="shared" si="0"/>
        <v>55.144154547221184</v>
      </c>
    </row>
    <row r="53" spans="1:3" x14ac:dyDescent="0.25">
      <c r="A53" t="s">
        <v>104</v>
      </c>
      <c r="B53" s="77">
        <v>22.602885670126948</v>
      </c>
      <c r="C53" s="75">
        <f t="shared" si="0"/>
        <v>37.671476116878246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Tijeras Subbasins</vt:lpstr>
      <vt:lpstr>Chris Original</vt:lpstr>
      <vt:lpstr>Sheet3</vt:lpstr>
      <vt:lpstr>'Chris Original'!Print_Titles</vt:lpstr>
      <vt:lpstr>'Tijeras Subbasins'!Print_Titles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Stovall</dc:creator>
  <cp:lastModifiedBy>Pat Stovall</cp:lastModifiedBy>
  <cp:lastPrinted>2017-06-08T20:36:00Z</cp:lastPrinted>
  <dcterms:created xsi:type="dcterms:W3CDTF">2015-01-24T15:40:14Z</dcterms:created>
  <dcterms:modified xsi:type="dcterms:W3CDTF">2017-06-08T22:25:47Z</dcterms:modified>
</cp:coreProperties>
</file>