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5" yWindow="-30" windowWidth="11040" windowHeight="10680"/>
  </bookViews>
  <sheets>
    <sheet name="Sheet1" sheetId="1" r:id="rId1"/>
    <sheet name="Method" sheetId="4" r:id="rId2"/>
    <sheet name="Drainage Basin Map" sheetId="5" r:id="rId3"/>
  </sheets>
  <definedNames>
    <definedName name="_xlnm.Print_Area" localSheetId="0">Sheet1!$A$1:$L$70</definedName>
  </definedNames>
  <calcPr calcId="145621"/>
</workbook>
</file>

<file path=xl/calcChain.xml><?xml version="1.0" encoding="utf-8"?>
<calcChain xmlns="http://schemas.openxmlformats.org/spreadsheetml/2006/main">
  <c r="G63" i="1" l="1"/>
  <c r="B63" i="1"/>
  <c r="H58" i="1"/>
  <c r="F58" i="1" s="1"/>
  <c r="F63" i="1" s="1"/>
  <c r="D52" i="1"/>
  <c r="E52" i="1" s="1"/>
  <c r="G62" i="1"/>
  <c r="H57" i="1"/>
  <c r="C57" i="1" s="1"/>
  <c r="B62" i="1"/>
  <c r="F46" i="1"/>
  <c r="E46" i="1"/>
  <c r="D46" i="1"/>
  <c r="C46" i="1"/>
  <c r="F45" i="1"/>
  <c r="E45" i="1"/>
  <c r="D45" i="1"/>
  <c r="C45" i="1"/>
  <c r="F44" i="1"/>
  <c r="E44" i="1"/>
  <c r="D44" i="1"/>
  <c r="C44" i="1"/>
  <c r="F39" i="1"/>
  <c r="E39" i="1"/>
  <c r="D39" i="1"/>
  <c r="C39" i="1"/>
  <c r="F38" i="1"/>
  <c r="E38" i="1"/>
  <c r="D38" i="1"/>
  <c r="C38" i="1"/>
  <c r="C37" i="1"/>
  <c r="F37" i="1"/>
  <c r="E37" i="1"/>
  <c r="D37" i="1"/>
  <c r="C27" i="1"/>
  <c r="C30" i="1" s="1"/>
  <c r="D27" i="1"/>
  <c r="D29" i="1" s="1"/>
  <c r="G27" i="1"/>
  <c r="G30" i="1" s="1"/>
  <c r="F27" i="1"/>
  <c r="F29" i="1" s="1"/>
  <c r="E27" i="1"/>
  <c r="E30" i="1" s="1"/>
  <c r="C58" i="1" l="1"/>
  <c r="C63" i="1" s="1"/>
  <c r="D58" i="1"/>
  <c r="D63" i="1" s="1"/>
  <c r="E58" i="1"/>
  <c r="E63" i="1" s="1"/>
  <c r="K58" i="1"/>
  <c r="F57" i="1"/>
  <c r="F62" i="1" s="1"/>
  <c r="D57" i="1"/>
  <c r="C28" i="1"/>
  <c r="F28" i="1"/>
  <c r="D28" i="1"/>
  <c r="F32" i="1"/>
  <c r="D32" i="1"/>
  <c r="G31" i="1"/>
  <c r="E31" i="1"/>
  <c r="C31" i="1"/>
  <c r="F30" i="1"/>
  <c r="D30" i="1"/>
  <c r="G29" i="1"/>
  <c r="E29" i="1"/>
  <c r="C29" i="1"/>
  <c r="G28" i="1"/>
  <c r="E28" i="1"/>
  <c r="G32" i="1"/>
  <c r="E32" i="1"/>
  <c r="C32" i="1"/>
  <c r="F31" i="1"/>
  <c r="D31" i="1"/>
  <c r="C62" i="1"/>
  <c r="K63" i="1" l="1"/>
  <c r="H63" i="1"/>
  <c r="I63" i="1"/>
  <c r="J58" i="1"/>
  <c r="I58" i="1"/>
  <c r="J63" i="1"/>
  <c r="E57" i="1"/>
  <c r="E62" i="1" s="1"/>
  <c r="D62" i="1"/>
  <c r="I57" i="1" l="1"/>
  <c r="K62" i="1"/>
  <c r="K57" i="1"/>
  <c r="J57" i="1"/>
  <c r="J62" i="1"/>
  <c r="H62" i="1"/>
  <c r="I62" i="1"/>
</calcChain>
</file>

<file path=xl/sharedStrings.xml><?xml version="1.0" encoding="utf-8"?>
<sst xmlns="http://schemas.openxmlformats.org/spreadsheetml/2006/main" count="232" uniqueCount="167">
  <si>
    <t>COA DMP 40 Acre and Smaller Basins Hydrologic Analysis</t>
  </si>
  <si>
    <t>Bernalillo County's four precipitation zones are indicated in TABLE A-1 and on FIGURE A-1.</t>
  </si>
  <si>
    <t>TABLE A-1. PRECIPITATION ZONES</t>
  </si>
  <si>
    <t>Zone</t>
  </si>
  <si>
    <t>Location</t>
  </si>
  <si>
    <t>West of the Rio Grande</t>
  </si>
  <si>
    <t>Between the Rio Grande and San Mateo</t>
  </si>
  <si>
    <t>Between San Mateo and Eubank, North of Interstate 40; and between San Mateo and the East boundary of Range 4 East, South of Interstate 40</t>
  </si>
  <si>
    <t>East of Eubank, North of Interstate 40; and East of the East boundary of Range 4 East, South of Interstate 40</t>
  </si>
  <si>
    <t>A.2     DESIGN STORM</t>
  </si>
  <si>
    <t>100-year, 6-hr</t>
  </si>
  <si>
    <t>TABLE A-2.   DEPTH (INCHES) AT 100-YEAR STORM</t>
  </si>
  <si>
    <r>
      <t>P</t>
    </r>
    <r>
      <rPr>
        <vertAlign val="subscript"/>
        <sz val="10"/>
        <color theme="1"/>
        <rFont val="Times New Roman"/>
        <family val="1"/>
      </rPr>
      <t>60</t>
    </r>
  </si>
  <si>
    <r>
      <t>P</t>
    </r>
    <r>
      <rPr>
        <vertAlign val="subscript"/>
        <sz val="10"/>
        <color theme="1"/>
        <rFont val="Times New Roman"/>
        <family val="1"/>
      </rPr>
      <t>360</t>
    </r>
  </si>
  <si>
    <r>
      <t>P</t>
    </r>
    <r>
      <rPr>
        <vertAlign val="subscript"/>
        <sz val="10"/>
        <color theme="1"/>
        <rFont val="Times New Roman"/>
        <family val="1"/>
      </rPr>
      <t>1440</t>
    </r>
  </si>
  <si>
    <r>
      <t>P</t>
    </r>
    <r>
      <rPr>
        <vertAlign val="subscript"/>
        <sz val="10"/>
        <color theme="1"/>
        <rFont val="Times New Roman"/>
        <family val="1"/>
      </rPr>
      <t>4days</t>
    </r>
  </si>
  <si>
    <r>
      <t>P</t>
    </r>
    <r>
      <rPr>
        <vertAlign val="subscript"/>
        <sz val="10"/>
        <color theme="1"/>
        <rFont val="Times New Roman"/>
        <family val="1"/>
      </rPr>
      <t>10days</t>
    </r>
  </si>
  <si>
    <t xml:space="preserve">TABLE A-3. RETURN PERIOD FACTORS </t>
  </si>
  <si>
    <t>Factor</t>
  </si>
  <si>
    <t>Return Period (yr)</t>
  </si>
  <si>
    <t>Principle design storm</t>
  </si>
  <si>
    <t>100-year, 24-hr (or larger)</t>
  </si>
  <si>
    <t>Retention / Dention Pond Design</t>
  </si>
  <si>
    <t>Use values from Table A-3 to estimate precipitation at return periods other than 100-yr.</t>
  </si>
  <si>
    <t>A.3     LAND TREATMENTS</t>
  </si>
  <si>
    <t>Treatment</t>
  </si>
  <si>
    <t>Land Condition</t>
  </si>
  <si>
    <t>A</t>
  </si>
  <si>
    <t>B</t>
  </si>
  <si>
    <t>C</t>
  </si>
  <si>
    <t>Soil compacted by human activity. Minimal vegetation. Unpaved parking, roads, trails. Most vacant lots. Gravel or rock on plastic (desert landscaping). Irrigated lawns and parks with slopes greater than 10 percent. Native grasses, weeds and shrubs, and soil uncompacted by human activity with slopes at 20 percent or greater. Native grass, weed and shrub areas with clay or clay loam soils and other soils of very low permeability as classified by SCS Hydrologic Soil Group D.</t>
  </si>
  <si>
    <t>D</t>
  </si>
  <si>
    <t>Impervious areas, pavement and roofs.</t>
  </si>
  <si>
    <t>Most watersheds contain a mix of land treatments. To determine proportional treatments, measure respective subareas. In lieu of specific measurement for treatment D, the areal percentages in TABLE A-5 may be employed.</t>
  </si>
  <si>
    <t>Soil uncompacted by human activity with 0 to 10 percent slopes. Native grasses, weeds and shrubs in typical densities with minimal disturbance to grading, ground cover and infiltration capacity.</t>
  </si>
  <si>
    <t>Irrigated lawns, parks and golf courses with 0 to 10 percent slopes. Native grasses, weeds and shrubs, and soil uncompacted by human activity with slopes greater than 10 percent and less than 20 percent.</t>
  </si>
  <si>
    <t>TABLE A-4. LAND TREATMENTS</t>
  </si>
  <si>
    <t xml:space="preserve">TABLE A-5. PERCENT TREATMENT D (Impervious) </t>
  </si>
  <si>
    <t>Land Use</t>
  </si>
  <si>
    <t>Percent</t>
  </si>
  <si>
    <t>Commercial*</t>
  </si>
  <si>
    <t>Multiple Unit Residential</t>
  </si>
  <si>
    <t>     Detached*</t>
  </si>
  <si>
    <t>     Attached*</t>
  </si>
  <si>
    <t>Industrial</t>
  </si>
  <si>
    <t>     Light*</t>
  </si>
  <si>
    <t>     Heavy*</t>
  </si>
  <si>
    <t>Parks, Cemeteries</t>
  </si>
  <si>
    <t>Playgrounds</t>
  </si>
  <si>
    <t>Schools</t>
  </si>
  <si>
    <t>Collector &amp; Arterial Streets</t>
  </si>
  <si>
    <t>*Includes local streets</t>
  </si>
  <si>
    <t>7*Sq.Rt.((N*N)+(5*N))  (a-4)</t>
  </si>
  <si>
    <t>Single Family Residential      N=units/acre, N6</t>
  </si>
  <si>
    <t>A.5     EXCESS PRECIPITATION &amp; VOLUMETRIC RUNOFF</t>
  </si>
  <si>
    <t>TABLE A-8.  EXCESS PRECIPITATION, E (INCHES) - 6 HOUR STORM</t>
  </si>
  <si>
    <t>    Zone</t>
  </si>
  <si>
    <t>[0.00, 0.08]</t>
  </si>
  <si>
    <t>A.6     PEAK DISCHARGE RATE FOR SMALL WATERSHEDS</t>
  </si>
  <si>
    <t>TABLE A-9.  PEAK DISCHARGE (CFS/ACRE)</t>
  </si>
  <si>
    <r>
      <t>Treatment    </t>
    </r>
    <r>
      <rPr>
        <sz val="11"/>
        <color theme="1"/>
        <rFont val="Calibri"/>
        <family val="2"/>
        <scheme val="minor"/>
      </rPr>
      <t>100-YR.. [2-YR., 10-YR.]</t>
    </r>
  </si>
  <si>
    <t>To determine the volume of runoff,</t>
  </si>
  <si>
    <r>
      <t>     1)     Determine the area in each treatment, A</t>
    </r>
    <r>
      <rPr>
        <vertAlign val="subscript"/>
        <sz val="7.5"/>
        <color theme="1"/>
        <rFont val="Calibri"/>
        <family val="2"/>
        <scheme val="minor"/>
      </rPr>
      <t>A</t>
    </r>
    <r>
      <rPr>
        <sz val="10"/>
        <color theme="1"/>
        <rFont val="Calibri"/>
        <family val="2"/>
        <scheme val="minor"/>
      </rPr>
      <t>, A</t>
    </r>
    <r>
      <rPr>
        <vertAlign val="subscript"/>
        <sz val="7.5"/>
        <color theme="1"/>
        <rFont val="Calibri"/>
        <family val="2"/>
        <scheme val="minor"/>
      </rPr>
      <t>B</t>
    </r>
    <r>
      <rPr>
        <sz val="10"/>
        <color theme="1"/>
        <rFont val="Calibri"/>
        <family val="2"/>
        <scheme val="minor"/>
      </rPr>
      <t>, A</t>
    </r>
    <r>
      <rPr>
        <vertAlign val="subscript"/>
        <sz val="7.5"/>
        <color theme="1"/>
        <rFont val="Calibri"/>
        <family val="2"/>
        <scheme val="minor"/>
      </rPr>
      <t>C</t>
    </r>
    <r>
      <rPr>
        <sz val="10"/>
        <color theme="1"/>
        <rFont val="Calibri"/>
        <family val="2"/>
        <scheme val="minor"/>
      </rPr>
      <t>, A</t>
    </r>
    <r>
      <rPr>
        <vertAlign val="subscript"/>
        <sz val="7.5"/>
        <color theme="1"/>
        <rFont val="Calibri"/>
        <family val="2"/>
        <scheme val="minor"/>
      </rPr>
      <t>D</t>
    </r>
  </si>
  <si>
    <t>     2)     Compute the weighted excess precipitation, E</t>
  </si>
  <si>
    <r>
      <t>                              E</t>
    </r>
    <r>
      <rPr>
        <vertAlign val="subscript"/>
        <sz val="7.5"/>
        <color theme="1"/>
        <rFont val="Calibri"/>
        <family val="2"/>
        <scheme val="minor"/>
      </rPr>
      <t>A</t>
    </r>
    <r>
      <rPr>
        <sz val="10"/>
        <color theme="1"/>
        <rFont val="Calibri"/>
        <family val="2"/>
        <scheme val="minor"/>
      </rPr>
      <t>A</t>
    </r>
    <r>
      <rPr>
        <vertAlign val="subscript"/>
        <sz val="7.5"/>
        <color theme="1"/>
        <rFont val="Calibri"/>
        <family val="2"/>
        <scheme val="minor"/>
      </rPr>
      <t>A</t>
    </r>
    <r>
      <rPr>
        <sz val="10"/>
        <color theme="1"/>
        <rFont val="Calibri"/>
        <family val="2"/>
        <scheme val="minor"/>
      </rPr>
      <t xml:space="preserve"> + E</t>
    </r>
    <r>
      <rPr>
        <vertAlign val="subscript"/>
        <sz val="7.5"/>
        <color theme="1"/>
        <rFont val="Calibri"/>
        <family val="2"/>
        <scheme val="minor"/>
      </rPr>
      <t>B</t>
    </r>
    <r>
      <rPr>
        <sz val="10"/>
        <color theme="1"/>
        <rFont val="Calibri"/>
        <family val="2"/>
        <scheme val="minor"/>
      </rPr>
      <t>A</t>
    </r>
    <r>
      <rPr>
        <vertAlign val="subscript"/>
        <sz val="7.5"/>
        <color theme="1"/>
        <rFont val="Calibri"/>
        <family val="2"/>
        <scheme val="minor"/>
      </rPr>
      <t>B</t>
    </r>
    <r>
      <rPr>
        <sz val="10"/>
        <color theme="1"/>
        <rFont val="Calibri"/>
        <family val="2"/>
        <scheme val="minor"/>
      </rPr>
      <t xml:space="preserve"> + E</t>
    </r>
    <r>
      <rPr>
        <vertAlign val="subscript"/>
        <sz val="7.5"/>
        <color theme="1"/>
        <rFont val="Calibri"/>
        <family val="2"/>
        <scheme val="minor"/>
      </rPr>
      <t>C</t>
    </r>
    <r>
      <rPr>
        <sz val="10"/>
        <color theme="1"/>
        <rFont val="Calibri"/>
        <family val="2"/>
        <scheme val="minor"/>
      </rPr>
      <t>A</t>
    </r>
    <r>
      <rPr>
        <vertAlign val="subscript"/>
        <sz val="7.5"/>
        <color theme="1"/>
        <rFont val="Calibri"/>
        <family val="2"/>
        <scheme val="minor"/>
      </rPr>
      <t>C</t>
    </r>
    <r>
      <rPr>
        <sz val="10"/>
        <color theme="1"/>
        <rFont val="Calibri"/>
        <family val="2"/>
        <scheme val="minor"/>
      </rPr>
      <t xml:space="preserve"> + E</t>
    </r>
    <r>
      <rPr>
        <vertAlign val="subscript"/>
        <sz val="7.5"/>
        <color theme="1"/>
        <rFont val="Calibri"/>
        <family val="2"/>
        <scheme val="minor"/>
      </rPr>
      <t>D</t>
    </r>
    <r>
      <rPr>
        <sz val="10"/>
        <color theme="1"/>
        <rFont val="Calibri"/>
        <family val="2"/>
        <scheme val="minor"/>
      </rPr>
      <t>A</t>
    </r>
    <r>
      <rPr>
        <vertAlign val="subscript"/>
        <sz val="7.5"/>
        <color theme="1"/>
        <rFont val="Calibri"/>
        <family val="2"/>
        <scheme val="minor"/>
      </rPr>
      <t>D</t>
    </r>
  </si>
  <si>
    <r>
      <t>          Weighted E =</t>
    </r>
    <r>
      <rPr>
        <u/>
        <sz val="11"/>
        <color theme="1"/>
        <rFont val="Calibri"/>
        <family val="2"/>
        <scheme val="minor"/>
      </rPr>
      <t>           ________________________________</t>
    </r>
  </si>
  <si>
    <r>
      <t>                                    A</t>
    </r>
    <r>
      <rPr>
        <vertAlign val="subscript"/>
        <sz val="7.5"/>
        <color theme="1"/>
        <rFont val="Calibri"/>
        <family val="2"/>
        <scheme val="minor"/>
      </rPr>
      <t>A</t>
    </r>
    <r>
      <rPr>
        <sz val="10"/>
        <color theme="1"/>
        <rFont val="Calibri"/>
        <family val="2"/>
        <scheme val="minor"/>
      </rPr>
      <t xml:space="preserve"> + A</t>
    </r>
    <r>
      <rPr>
        <vertAlign val="subscript"/>
        <sz val="7.5"/>
        <color theme="1"/>
        <rFont val="Calibri"/>
        <family val="2"/>
        <scheme val="minor"/>
      </rPr>
      <t>B</t>
    </r>
    <r>
      <rPr>
        <sz val="10"/>
        <color theme="1"/>
        <rFont val="Calibri"/>
        <family val="2"/>
        <scheme val="minor"/>
      </rPr>
      <t xml:space="preserve"> + A</t>
    </r>
    <r>
      <rPr>
        <vertAlign val="subscript"/>
        <sz val="7.5"/>
        <color theme="1"/>
        <rFont val="Calibri"/>
        <family val="2"/>
        <scheme val="minor"/>
      </rPr>
      <t>C</t>
    </r>
    <r>
      <rPr>
        <sz val="10"/>
        <color theme="1"/>
        <rFont val="Calibri"/>
        <family val="2"/>
        <scheme val="minor"/>
      </rPr>
      <t xml:space="preserve"> + A</t>
    </r>
    <r>
      <rPr>
        <vertAlign val="subscript"/>
        <sz val="7.5"/>
        <color theme="1"/>
        <rFont val="Calibri"/>
        <family val="2"/>
        <scheme val="minor"/>
      </rPr>
      <t>D</t>
    </r>
    <r>
      <rPr>
        <sz val="10"/>
        <color theme="1"/>
        <rFont val="Calibri"/>
        <family val="2"/>
        <scheme val="minor"/>
      </rPr>
      <t>                         (a-5)</t>
    </r>
  </si>
  <si>
    <t>     3)     Multiply the weighted E by the watershed area.</t>
  </si>
  <si>
    <r>
      <t>          V</t>
    </r>
    <r>
      <rPr>
        <vertAlign val="subscript"/>
        <sz val="7.5"/>
        <color theme="1"/>
        <rFont val="Calibri"/>
        <family val="2"/>
        <scheme val="minor"/>
      </rPr>
      <t>360</t>
    </r>
    <r>
      <rPr>
        <sz val="10"/>
        <color theme="1"/>
        <rFont val="Calibri"/>
        <family val="2"/>
        <scheme val="minor"/>
      </rPr>
      <t xml:space="preserve"> (as volume) = weighted E* (A</t>
    </r>
    <r>
      <rPr>
        <vertAlign val="subscript"/>
        <sz val="7.5"/>
        <color theme="1"/>
        <rFont val="Calibri"/>
        <family val="2"/>
        <scheme val="minor"/>
      </rPr>
      <t>A</t>
    </r>
    <r>
      <rPr>
        <sz val="10"/>
        <color theme="1"/>
        <rFont val="Calibri"/>
        <family val="2"/>
        <scheme val="minor"/>
      </rPr>
      <t xml:space="preserve"> + A</t>
    </r>
    <r>
      <rPr>
        <vertAlign val="subscript"/>
        <sz val="7.5"/>
        <color theme="1"/>
        <rFont val="Calibri"/>
        <family val="2"/>
        <scheme val="minor"/>
      </rPr>
      <t>B</t>
    </r>
    <r>
      <rPr>
        <sz val="10"/>
        <color theme="1"/>
        <rFont val="Calibri"/>
        <family val="2"/>
        <scheme val="minor"/>
      </rPr>
      <t xml:space="preserve"> + A</t>
    </r>
    <r>
      <rPr>
        <vertAlign val="subscript"/>
        <sz val="7.5"/>
        <color theme="1"/>
        <rFont val="Calibri"/>
        <family val="2"/>
        <scheme val="minor"/>
      </rPr>
      <t>C</t>
    </r>
    <r>
      <rPr>
        <sz val="10"/>
        <color theme="1"/>
        <rFont val="Calibri"/>
        <family val="2"/>
        <scheme val="minor"/>
      </rPr>
      <t xml:space="preserve"> + A</t>
    </r>
    <r>
      <rPr>
        <vertAlign val="subscript"/>
        <sz val="7.5"/>
        <color theme="1"/>
        <rFont val="Calibri"/>
        <family val="2"/>
        <scheme val="minor"/>
      </rPr>
      <t>D</t>
    </r>
    <r>
      <rPr>
        <sz val="10"/>
        <color theme="1"/>
        <rFont val="Calibri"/>
        <family val="2"/>
        <scheme val="minor"/>
      </rPr>
      <t>)          (a-6)</t>
    </r>
  </si>
  <si>
    <t>     For 24-hour storms:</t>
  </si>
  <si>
    <r>
      <t>          V</t>
    </r>
    <r>
      <rPr>
        <vertAlign val="subscript"/>
        <sz val="7.5"/>
        <color theme="1"/>
        <rFont val="Calibri"/>
        <family val="2"/>
        <scheme val="minor"/>
      </rPr>
      <t>1440</t>
    </r>
    <r>
      <rPr>
        <sz val="10"/>
        <color theme="1"/>
        <rFont val="Calibri"/>
        <family val="2"/>
        <scheme val="minor"/>
      </rPr>
      <t xml:space="preserve"> = V</t>
    </r>
    <r>
      <rPr>
        <vertAlign val="subscript"/>
        <sz val="7.5"/>
        <color theme="1"/>
        <rFont val="Calibri"/>
        <family val="2"/>
        <scheme val="minor"/>
      </rPr>
      <t>360</t>
    </r>
    <r>
      <rPr>
        <sz val="10"/>
        <color theme="1"/>
        <rFont val="Calibri"/>
        <family val="2"/>
        <scheme val="minor"/>
      </rPr>
      <t xml:space="preserve"> + A</t>
    </r>
    <r>
      <rPr>
        <vertAlign val="subscript"/>
        <sz val="7.5"/>
        <color theme="1"/>
        <rFont val="Calibri"/>
        <family val="2"/>
        <scheme val="minor"/>
      </rPr>
      <t>D</t>
    </r>
    <r>
      <rPr>
        <sz val="10"/>
        <color theme="1"/>
        <rFont val="Calibri"/>
        <family val="2"/>
        <scheme val="minor"/>
      </rPr>
      <t xml:space="preserve"> * (P</t>
    </r>
    <r>
      <rPr>
        <vertAlign val="subscript"/>
        <sz val="7.5"/>
        <color theme="1"/>
        <rFont val="Calibri"/>
        <family val="2"/>
        <scheme val="minor"/>
      </rPr>
      <t>1440</t>
    </r>
    <r>
      <rPr>
        <sz val="10"/>
        <color theme="1"/>
        <rFont val="Calibri"/>
        <family val="2"/>
        <scheme val="minor"/>
      </rPr>
      <t xml:space="preserve"> - P</t>
    </r>
    <r>
      <rPr>
        <vertAlign val="subscript"/>
        <sz val="7.5"/>
        <color theme="1"/>
        <rFont val="Calibri"/>
        <family val="2"/>
        <scheme val="minor"/>
      </rPr>
      <t>360</t>
    </r>
    <r>
      <rPr>
        <sz val="10"/>
        <color theme="1"/>
        <rFont val="Calibri"/>
        <family val="2"/>
        <scheme val="minor"/>
      </rPr>
      <t>) / 12 in/ft               (a-7)</t>
    </r>
  </si>
  <si>
    <t>     For 4-day storms:</t>
  </si>
  <si>
    <r>
      <t>          V</t>
    </r>
    <r>
      <rPr>
        <vertAlign val="subscript"/>
        <sz val="7.5"/>
        <color theme="1"/>
        <rFont val="Calibri"/>
        <family val="2"/>
        <scheme val="minor"/>
      </rPr>
      <t>4DAYS</t>
    </r>
    <r>
      <rPr>
        <sz val="10"/>
        <color theme="1"/>
        <rFont val="Calibri"/>
        <family val="2"/>
        <scheme val="minor"/>
      </rPr>
      <t xml:space="preserve"> = V</t>
    </r>
    <r>
      <rPr>
        <vertAlign val="subscript"/>
        <sz val="7.5"/>
        <color theme="1"/>
        <rFont val="Calibri"/>
        <family val="2"/>
        <scheme val="minor"/>
      </rPr>
      <t>360</t>
    </r>
    <r>
      <rPr>
        <sz val="10"/>
        <color theme="1"/>
        <rFont val="Calibri"/>
        <family val="2"/>
        <scheme val="minor"/>
      </rPr>
      <t xml:space="preserve"> + A</t>
    </r>
    <r>
      <rPr>
        <vertAlign val="subscript"/>
        <sz val="7.5"/>
        <color theme="1"/>
        <rFont val="Calibri"/>
        <family val="2"/>
        <scheme val="minor"/>
      </rPr>
      <t>D</t>
    </r>
    <r>
      <rPr>
        <sz val="10"/>
        <color theme="1"/>
        <rFont val="Calibri"/>
        <family val="2"/>
        <scheme val="minor"/>
      </rPr>
      <t xml:space="preserve"> * (P</t>
    </r>
    <r>
      <rPr>
        <vertAlign val="subscript"/>
        <sz val="7.5"/>
        <color theme="1"/>
        <rFont val="Calibri"/>
        <family val="2"/>
        <scheme val="minor"/>
      </rPr>
      <t>4DAYS</t>
    </r>
    <r>
      <rPr>
        <sz val="10"/>
        <color theme="1"/>
        <rFont val="Calibri"/>
        <family val="2"/>
        <scheme val="minor"/>
      </rPr>
      <t xml:space="preserve"> - P</t>
    </r>
    <r>
      <rPr>
        <vertAlign val="subscript"/>
        <sz val="7.5"/>
        <color theme="1"/>
        <rFont val="Calibri"/>
        <family val="2"/>
        <scheme val="minor"/>
      </rPr>
      <t>360</t>
    </r>
    <r>
      <rPr>
        <sz val="10"/>
        <color theme="1"/>
        <rFont val="Calibri"/>
        <family val="2"/>
        <scheme val="minor"/>
      </rPr>
      <t>) / 12 in/ft               (a-8)</t>
    </r>
  </si>
  <si>
    <t>     For 10-day storms:</t>
  </si>
  <si>
    <r>
      <t>          V</t>
    </r>
    <r>
      <rPr>
        <vertAlign val="subscript"/>
        <sz val="7.5"/>
        <color theme="1"/>
        <rFont val="Calibri"/>
        <family val="2"/>
        <scheme val="minor"/>
      </rPr>
      <t>10DAYS</t>
    </r>
    <r>
      <rPr>
        <sz val="10"/>
        <color theme="1"/>
        <rFont val="Calibri"/>
        <family val="2"/>
        <scheme val="minor"/>
      </rPr>
      <t xml:space="preserve"> = V</t>
    </r>
    <r>
      <rPr>
        <vertAlign val="subscript"/>
        <sz val="7.5"/>
        <color theme="1"/>
        <rFont val="Calibri"/>
        <family val="2"/>
        <scheme val="minor"/>
      </rPr>
      <t>360</t>
    </r>
    <r>
      <rPr>
        <sz val="10"/>
        <color theme="1"/>
        <rFont val="Calibri"/>
        <family val="2"/>
        <scheme val="minor"/>
      </rPr>
      <t xml:space="preserve"> + A</t>
    </r>
    <r>
      <rPr>
        <vertAlign val="subscript"/>
        <sz val="7.5"/>
        <color theme="1"/>
        <rFont val="Calibri"/>
        <family val="2"/>
        <scheme val="minor"/>
      </rPr>
      <t>D</t>
    </r>
    <r>
      <rPr>
        <sz val="10"/>
        <color theme="1"/>
        <rFont val="Calibri"/>
        <family val="2"/>
        <scheme val="minor"/>
      </rPr>
      <t xml:space="preserve"> * (P</t>
    </r>
    <r>
      <rPr>
        <vertAlign val="subscript"/>
        <sz val="7.5"/>
        <color theme="1"/>
        <rFont val="Calibri"/>
        <family val="2"/>
        <scheme val="minor"/>
      </rPr>
      <t>10DAYS</t>
    </r>
    <r>
      <rPr>
        <sz val="10"/>
        <color theme="1"/>
        <rFont val="Calibri"/>
        <family val="2"/>
        <scheme val="minor"/>
      </rPr>
      <t xml:space="preserve"> - P</t>
    </r>
    <r>
      <rPr>
        <vertAlign val="subscript"/>
        <sz val="7.5"/>
        <color theme="1"/>
        <rFont val="Calibri"/>
        <family val="2"/>
        <scheme val="minor"/>
      </rPr>
      <t>360</t>
    </r>
    <r>
      <rPr>
        <sz val="10"/>
        <color theme="1"/>
        <rFont val="Calibri"/>
        <family val="2"/>
        <scheme val="minor"/>
      </rPr>
      <t>) / 12 in/ft               (a-9)</t>
    </r>
  </si>
  <si>
    <t>     4)     Ponds which hold water for longer than 6 hours, longer duration storms are required.</t>
  </si>
  <si>
    <r>
      <t>     1)     Determine the area in each treatment, A</t>
    </r>
    <r>
      <rPr>
        <vertAlign val="subscript"/>
        <sz val="7.5"/>
        <color theme="1"/>
        <rFont val="Calibri"/>
        <family val="2"/>
        <scheme val="minor"/>
      </rPr>
      <t>A</t>
    </r>
    <r>
      <rPr>
        <sz val="10"/>
        <color theme="1"/>
        <rFont val="Calibri"/>
        <family val="2"/>
        <scheme val="minor"/>
      </rPr>
      <t>, A</t>
    </r>
    <r>
      <rPr>
        <vertAlign val="subscript"/>
        <sz val="7.5"/>
        <color theme="1"/>
        <rFont val="Calibri"/>
        <family val="2"/>
        <scheme val="minor"/>
      </rPr>
      <t>B</t>
    </r>
    <r>
      <rPr>
        <sz val="10"/>
        <color theme="1"/>
        <rFont val="Calibri"/>
        <family val="2"/>
        <scheme val="minor"/>
      </rPr>
      <t>, A</t>
    </r>
    <r>
      <rPr>
        <vertAlign val="subscript"/>
        <sz val="7.5"/>
        <color theme="1"/>
        <rFont val="Calibri"/>
        <family val="2"/>
        <scheme val="minor"/>
      </rPr>
      <t>C</t>
    </r>
    <r>
      <rPr>
        <sz val="10"/>
        <color theme="1"/>
        <rFont val="Calibri"/>
        <family val="2"/>
        <scheme val="minor"/>
      </rPr>
      <t xml:space="preserve"> and A</t>
    </r>
    <r>
      <rPr>
        <vertAlign val="subscript"/>
        <sz val="7.5"/>
        <color theme="1"/>
        <rFont val="Calibri"/>
        <family val="2"/>
        <scheme val="minor"/>
      </rPr>
      <t>D</t>
    </r>
    <r>
      <rPr>
        <sz val="10"/>
        <color theme="1"/>
        <rFont val="Calibri"/>
        <family val="2"/>
        <scheme val="minor"/>
      </rPr>
      <t>.</t>
    </r>
  </si>
  <si>
    <r>
      <t>     2)     Multiply the peak rate for each treatment by the respective areas and sum to compute the total Q</t>
    </r>
    <r>
      <rPr>
        <vertAlign val="subscript"/>
        <sz val="7.5"/>
        <color theme="1"/>
        <rFont val="Calibri"/>
        <family val="2"/>
        <scheme val="minor"/>
      </rPr>
      <t>P</t>
    </r>
    <r>
      <rPr>
        <sz val="10"/>
        <color theme="1"/>
        <rFont val="Calibri"/>
        <family val="2"/>
        <scheme val="minor"/>
      </rPr>
      <t>.</t>
    </r>
  </si>
  <si>
    <r>
      <t>          Total Q</t>
    </r>
    <r>
      <rPr>
        <vertAlign val="subscript"/>
        <sz val="7.5"/>
        <color theme="1"/>
        <rFont val="Calibri"/>
        <family val="2"/>
        <scheme val="minor"/>
      </rPr>
      <t>P</t>
    </r>
    <r>
      <rPr>
        <sz val="10"/>
        <color theme="1"/>
        <rFont val="Calibri"/>
        <family val="2"/>
        <scheme val="minor"/>
      </rPr>
      <t xml:space="preserve"> = Q</t>
    </r>
    <r>
      <rPr>
        <vertAlign val="subscript"/>
        <sz val="7.5"/>
        <color theme="1"/>
        <rFont val="Calibri"/>
        <family val="2"/>
        <scheme val="minor"/>
      </rPr>
      <t>PA</t>
    </r>
    <r>
      <rPr>
        <sz val="10"/>
        <color theme="1"/>
        <rFont val="Calibri"/>
        <family val="2"/>
        <scheme val="minor"/>
      </rPr>
      <t>A</t>
    </r>
    <r>
      <rPr>
        <vertAlign val="subscript"/>
        <sz val="7.5"/>
        <color theme="1"/>
        <rFont val="Calibri"/>
        <family val="2"/>
        <scheme val="minor"/>
      </rPr>
      <t>A</t>
    </r>
    <r>
      <rPr>
        <sz val="10"/>
        <color theme="1"/>
        <rFont val="Calibri"/>
        <family val="2"/>
        <scheme val="minor"/>
      </rPr>
      <t xml:space="preserve"> + Q</t>
    </r>
    <r>
      <rPr>
        <vertAlign val="subscript"/>
        <sz val="7.5"/>
        <color theme="1"/>
        <rFont val="Calibri"/>
        <family val="2"/>
        <scheme val="minor"/>
      </rPr>
      <t>PB</t>
    </r>
    <r>
      <rPr>
        <sz val="10"/>
        <color theme="1"/>
        <rFont val="Calibri"/>
        <family val="2"/>
        <scheme val="minor"/>
      </rPr>
      <t>A</t>
    </r>
    <r>
      <rPr>
        <vertAlign val="subscript"/>
        <sz val="7.5"/>
        <color theme="1"/>
        <rFont val="Calibri"/>
        <family val="2"/>
        <scheme val="minor"/>
      </rPr>
      <t>B</t>
    </r>
    <r>
      <rPr>
        <sz val="10"/>
        <color theme="1"/>
        <rFont val="Calibri"/>
        <family val="2"/>
        <scheme val="minor"/>
      </rPr>
      <t xml:space="preserve"> + Q</t>
    </r>
    <r>
      <rPr>
        <vertAlign val="subscript"/>
        <sz val="7.5"/>
        <color theme="1"/>
        <rFont val="Calibri"/>
        <family val="2"/>
        <scheme val="minor"/>
      </rPr>
      <t>PC</t>
    </r>
    <r>
      <rPr>
        <sz val="10"/>
        <color theme="1"/>
        <rFont val="Calibri"/>
        <family val="2"/>
        <scheme val="minor"/>
      </rPr>
      <t>A</t>
    </r>
    <r>
      <rPr>
        <vertAlign val="subscript"/>
        <sz val="7.5"/>
        <color theme="1"/>
        <rFont val="Calibri"/>
        <family val="2"/>
        <scheme val="minor"/>
      </rPr>
      <t>C</t>
    </r>
    <r>
      <rPr>
        <sz val="10"/>
        <color theme="1"/>
        <rFont val="Calibri"/>
        <family val="2"/>
        <scheme val="minor"/>
      </rPr>
      <t xml:space="preserve"> + Q</t>
    </r>
    <r>
      <rPr>
        <vertAlign val="subscript"/>
        <sz val="7.5"/>
        <color theme="1"/>
        <rFont val="Calibri"/>
        <family val="2"/>
        <scheme val="minor"/>
      </rPr>
      <t>PD</t>
    </r>
    <r>
      <rPr>
        <sz val="10"/>
        <color theme="1"/>
        <rFont val="Calibri"/>
        <family val="2"/>
        <scheme val="minor"/>
      </rPr>
      <t>A</t>
    </r>
    <r>
      <rPr>
        <vertAlign val="subscript"/>
        <sz val="7.5"/>
        <color theme="1"/>
        <rFont val="Calibri"/>
        <family val="2"/>
        <scheme val="minor"/>
      </rPr>
      <t>D</t>
    </r>
    <r>
      <rPr>
        <sz val="10"/>
        <color theme="1"/>
        <rFont val="Calibri"/>
        <family val="2"/>
        <scheme val="minor"/>
      </rPr>
      <t>               (a-10)</t>
    </r>
  </si>
  <si>
    <t>To determine the peak rate of discharge,</t>
  </si>
  <si>
    <t>To determine the peak rate of discharge using the Rational Method</t>
  </si>
  <si>
    <t>The 0.2-hour (12-minute) peak intensities, I, are given in TABLE A-10 and Rational Method coefficients, C, are given in TABLE A-11.</t>
  </si>
  <si>
    <t>               </t>
  </si>
  <si>
    <r>
      <t>          Total Q</t>
    </r>
    <r>
      <rPr>
        <vertAlign val="subscript"/>
        <sz val="7.5"/>
        <color theme="1"/>
        <rFont val="Calibri"/>
        <family val="2"/>
        <scheme val="minor"/>
      </rPr>
      <t>P</t>
    </r>
    <r>
      <rPr>
        <sz val="10"/>
        <color theme="1"/>
        <rFont val="Calibri"/>
        <family val="2"/>
        <scheme val="minor"/>
      </rPr>
      <t xml:space="preserve"> = (C</t>
    </r>
    <r>
      <rPr>
        <vertAlign val="subscript"/>
        <sz val="7.5"/>
        <color theme="1"/>
        <rFont val="Calibri"/>
        <family val="2"/>
        <scheme val="minor"/>
      </rPr>
      <t xml:space="preserve">A </t>
    </r>
    <r>
      <rPr>
        <sz val="10"/>
        <color theme="1"/>
        <rFont val="Calibri"/>
        <family val="2"/>
        <scheme val="minor"/>
      </rPr>
      <t>* I * A</t>
    </r>
    <r>
      <rPr>
        <vertAlign val="subscript"/>
        <sz val="7.5"/>
        <color theme="1"/>
        <rFont val="Calibri"/>
        <family val="2"/>
        <scheme val="minor"/>
      </rPr>
      <t>A</t>
    </r>
    <r>
      <rPr>
        <sz val="10"/>
        <color theme="1"/>
        <rFont val="Calibri"/>
        <family val="2"/>
        <scheme val="minor"/>
      </rPr>
      <t>) + (C</t>
    </r>
    <r>
      <rPr>
        <vertAlign val="subscript"/>
        <sz val="7.5"/>
        <color theme="1"/>
        <rFont val="Calibri"/>
        <family val="2"/>
        <scheme val="minor"/>
      </rPr>
      <t>B</t>
    </r>
    <r>
      <rPr>
        <sz val="10"/>
        <color theme="1"/>
        <rFont val="Calibri"/>
        <family val="2"/>
        <scheme val="minor"/>
      </rPr>
      <t xml:space="preserve"> * I * A</t>
    </r>
    <r>
      <rPr>
        <vertAlign val="subscript"/>
        <sz val="7.5"/>
        <color theme="1"/>
        <rFont val="Calibri"/>
        <family val="2"/>
        <scheme val="minor"/>
      </rPr>
      <t>B</t>
    </r>
    <r>
      <rPr>
        <sz val="10"/>
        <color theme="1"/>
        <rFont val="Calibri"/>
        <family val="2"/>
        <scheme val="minor"/>
      </rPr>
      <t>) + (CC * I * AC) + (CD * I * AD)                    (a-11)</t>
    </r>
  </si>
  <si>
    <r>
      <t>TABLE A-10.  PEAK INTENSITY (IN/HR at t</t>
    </r>
    <r>
      <rPr>
        <b/>
        <vertAlign val="subscript"/>
        <sz val="10"/>
        <color theme="1"/>
        <rFont val="Times New Roman"/>
        <family val="1"/>
      </rPr>
      <t>c</t>
    </r>
    <r>
      <rPr>
        <b/>
        <sz val="10"/>
        <color theme="1"/>
        <rFont val="Times New Roman"/>
        <family val="1"/>
      </rPr>
      <t xml:space="preserve"> = 0.2 hour)</t>
    </r>
  </si>
  <si>
    <t>[1.84, 3.14]</t>
  </si>
  <si>
    <t>[2.04, 3.41]</t>
  </si>
  <si>
    <t>[2.21, 3.65]</t>
  </si>
  <si>
    <t>[2.34, 3.83]</t>
  </si>
  <si>
    <t xml:space="preserve">                                                                                     </t>
  </si>
  <si>
    <t>100-YR. [2-YR., 10-YR.]</t>
  </si>
  <si>
    <t>Intensity</t>
  </si>
  <si>
    <t>ABLE A-11.  RATIONAL METHOD COEFFICIENT, C</t>
  </si>
  <si>
    <t>[0.02, 0.24]</t>
  </si>
  <si>
    <t>[0.26, 0.47]</t>
  </si>
  <si>
    <t>[0.92, 0.92]</t>
  </si>
  <si>
    <t>[0.00, 0.11]</t>
  </si>
  <si>
    <t>[0.04, 0.28]</t>
  </si>
  <si>
    <t>[0.29, 0.50]</t>
  </si>
  <si>
    <t>[0.91, 0.92]</t>
  </si>
  <si>
    <t>[0.00, 0.16]</t>
  </si>
  <si>
    <t>[0.10, 0.33]</t>
  </si>
  <si>
    <t>[0.35, 0.55]</t>
  </si>
  <si>
    <t>[0.92, 0.93]</t>
  </si>
  <si>
    <t>[0.02, 0.23]</t>
  </si>
  <si>
    <t>[0.16, 0.38]</t>
  </si>
  <si>
    <t>[0.43, 0.59]</t>
  </si>
  <si>
    <t>[0.93, 0.93]</t>
  </si>
  <si>
    <r>
      <t> </t>
    </r>
    <r>
      <rPr>
        <sz val="11"/>
        <color theme="1"/>
        <rFont val="Calibri"/>
        <family val="2"/>
        <scheme val="minor"/>
      </rPr>
      <t xml:space="preserve">(Note the quote from the </t>
    </r>
    <r>
      <rPr>
        <u/>
        <sz val="11"/>
        <color theme="1"/>
        <rFont val="Calibri"/>
        <family val="2"/>
        <scheme val="minor"/>
      </rPr>
      <t>ASCE Manual and Report on Engineering Practice No. 37</t>
    </r>
    <r>
      <rPr>
        <sz val="11"/>
        <color theme="1"/>
        <rFont val="Calibri"/>
        <family val="2"/>
        <scheme val="minor"/>
      </rPr>
      <t xml:space="preserve"> (1969): The commonly reported Rational C values "are applicable for storms to 5- to 10-yr. frequencies.  Less frequent, higher intensity storms will require the use of higher coefficients because infiltration and other losses have a proportionally smaller effect on runoff."  Thus higher C's realized under heavy precipitation might be expected.)</t>
    </r>
  </si>
  <si>
    <t xml:space="preserve">Prepared By: </t>
  </si>
  <si>
    <t>Kris Johnson</t>
  </si>
  <si>
    <t>Checked By:</t>
  </si>
  <si>
    <t>Date:</t>
  </si>
  <si>
    <t>Job / Task No.:</t>
  </si>
  <si>
    <t>Subject:</t>
  </si>
  <si>
    <t>Purpose:</t>
  </si>
  <si>
    <t>References:</t>
  </si>
  <si>
    <t>Assumptions:</t>
  </si>
  <si>
    <t>Criteria / Requirements:</t>
  </si>
  <si>
    <t>Sketches:</t>
  </si>
  <si>
    <t>Calculations:</t>
  </si>
  <si>
    <t>Hydrologic Calculations</t>
  </si>
  <si>
    <t>Estimate the design storm peak runoff discharge flow rate and volume</t>
  </si>
  <si>
    <t>Precipitation Zone</t>
  </si>
  <si>
    <t>Storm Duration</t>
  </si>
  <si>
    <t>Treatment  </t>
  </si>
  <si>
    <t>Peak Discharge (cfs/acre)</t>
  </si>
  <si>
    <t>Basin ID</t>
  </si>
  <si>
    <t>Treatment Area (acre)</t>
  </si>
  <si>
    <t>Total Area</t>
  </si>
  <si>
    <t>(acre)</t>
  </si>
  <si>
    <t>2-year</t>
  </si>
  <si>
    <t>10-yr</t>
  </si>
  <si>
    <t>100-yr</t>
  </si>
  <si>
    <t>Drainage Basin - Peak Discharge Volume</t>
  </si>
  <si>
    <t>Drainage Basin - Peak Discharge Flow Rate</t>
  </si>
  <si>
    <t>Peak Discharge Flow Rate (cfs)</t>
  </si>
  <si>
    <t>Peak Discharge Volume (acre-ft)</t>
  </si>
  <si>
    <t xml:space="preserve">Excess Precipitation, E (Inches) </t>
  </si>
  <si>
    <t>[Excerpt from Table A-8]</t>
  </si>
  <si>
    <t>[Excerpt from Table A-9]</t>
  </si>
  <si>
    <t>[Excerpt from Table A-2 and Extrapolated from Table A-3]</t>
  </si>
  <si>
    <t>Typical Basin Treatment Area (%)</t>
  </si>
  <si>
    <t>(sq ft)</t>
  </si>
  <si>
    <t>Use COA DPM Chapter 22 - Small Drainage Basins Hydrology Methodology</t>
  </si>
  <si>
    <t>Input</t>
  </si>
  <si>
    <t>Calc</t>
  </si>
  <si>
    <t>Reference</t>
  </si>
  <si>
    <t>Linked</t>
  </si>
  <si>
    <t>Data Key:</t>
  </si>
  <si>
    <t>City of Albuquerque Development Process Manual (1997 Revision), Chapter 22, Section 2</t>
  </si>
  <si>
    <t>This methodology applies only to basins 40acres and smaller</t>
  </si>
  <si>
    <t>Project location is in Precipitation Zone 1</t>
  </si>
  <si>
    <t>Drainage area will ultimately be best described as a commercial area, while currently the basin is undeveloped.</t>
  </si>
  <si>
    <t>Existing</t>
  </si>
  <si>
    <t>Proposed</t>
  </si>
  <si>
    <t>PR.2009.PARTRL</t>
  </si>
  <si>
    <t xml:space="preserve">Paradise Boulevard Trail Improvements Project </t>
  </si>
  <si>
    <t>Drainage Basin Map (Attached)</t>
  </si>
  <si>
    <t>Drainage infrastructure should be designed to convey existing conditions flows only. Flows from the fully developed</t>
  </si>
  <si>
    <t>Size drainage facilities to accommodate the design storm</t>
  </si>
  <si>
    <t>Precipitation Depth</t>
  </si>
  <si>
    <t xml:space="preserve">site should be addressed in accord with COA DPM requirements. Once developed, it is unlikely that the entire </t>
  </si>
  <si>
    <t>development will continue to release all storm flow to the analysis point used for this analysis.</t>
  </si>
  <si>
    <t>Veronica Cid 9/30/2013</t>
  </si>
  <si>
    <t>Comments Incorporated:</t>
  </si>
  <si>
    <t>Kris Johnson 9/30/2013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</si>
</sst>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0"/>
  </numFmts>
  <fonts count="17" x14ac:knownFonts="1">
    <font>
      <sz val="11"/>
      <color theme="1"/>
      <name val="Calibri"/>
      <family val="2"/>
      <scheme val="minor"/>
    </font>
    <font>
      <sz val="11"/>
      <color theme="1"/>
      <name val="Calibri"/>
      <family val="2"/>
      <scheme val="minor"/>
    </font>
    <font>
      <sz val="11"/>
      <color rgb="FF3F3F76"/>
      <name val="Calibri"/>
      <family val="2"/>
      <scheme val="minor"/>
    </font>
    <font>
      <b/>
      <sz val="11"/>
      <color rgb="FFFA7D00"/>
      <name val="Calibri"/>
      <family val="2"/>
      <scheme val="minor"/>
    </font>
    <font>
      <sz val="11"/>
      <color rgb="FFFA7D0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color theme="1"/>
      <name val="Times New Roman"/>
      <family val="1"/>
    </font>
    <font>
      <b/>
      <sz val="10"/>
      <color theme="1"/>
      <name val="Times New Roman"/>
      <family val="1"/>
    </font>
    <font>
      <vertAlign val="subscript"/>
      <sz val="10"/>
      <color theme="1"/>
      <name val="Times New Roman"/>
      <family val="1"/>
    </font>
    <font>
      <b/>
      <sz val="11"/>
      <color theme="1"/>
      <name val="Times New Roman"/>
      <family val="1"/>
    </font>
    <font>
      <vertAlign val="subscript"/>
      <sz val="7.5"/>
      <color theme="1"/>
      <name val="Calibri"/>
      <family val="2"/>
      <scheme val="minor"/>
    </font>
    <font>
      <u/>
      <sz val="11"/>
      <color theme="1"/>
      <name val="Calibri"/>
      <family val="2"/>
      <scheme val="minor"/>
    </font>
    <font>
      <b/>
      <vertAlign val="subscript"/>
      <sz val="10"/>
      <color theme="1"/>
      <name val="Times New Roman"/>
      <family val="1"/>
    </font>
    <font>
      <b/>
      <u/>
      <sz val="11"/>
      <color theme="1"/>
      <name val="Calibri"/>
      <family val="2"/>
      <scheme val="minor"/>
    </font>
    <font>
      <sz val="8"/>
      <color theme="1"/>
      <name val="Calibri"/>
      <family val="2"/>
      <scheme val="minor"/>
    </font>
  </fonts>
  <fills count="4">
    <fill>
      <patternFill patternType="none"/>
    </fill>
    <fill>
      <patternFill patternType="gray125"/>
    </fill>
    <fill>
      <patternFill patternType="solid">
        <fgColor rgb="FFFFCC99"/>
      </patternFill>
    </fill>
    <fill>
      <patternFill patternType="solid">
        <fgColor rgb="FFF2F2F2"/>
      </patternFill>
    </fill>
  </fills>
  <borders count="26">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rgb="FF7F7F7F"/>
      </left>
      <right style="thin">
        <color rgb="FF7F7F7F"/>
      </right>
      <top/>
      <bottom style="thin">
        <color rgb="FF7F7F7F"/>
      </bottom>
      <diagonal/>
    </border>
    <border>
      <left/>
      <right/>
      <top style="thin">
        <color rgb="FF7F7F7F"/>
      </top>
      <bottom style="double">
        <color rgb="FFFF8001"/>
      </bottom>
      <diagonal/>
    </border>
  </borders>
  <cellStyleXfs count="6">
    <xf numFmtId="0" fontId="0" fillId="0" borderId="0"/>
    <xf numFmtId="0" fontId="2" fillId="2" borderId="1" applyNumberFormat="0" applyAlignment="0" applyProtection="0"/>
    <xf numFmtId="0" fontId="3" fillId="3" borderId="1" applyNumberFormat="0" applyAlignment="0" applyProtection="0"/>
    <xf numFmtId="0" fontId="4" fillId="0" borderId="2" applyNumberFormat="0" applyFill="0" applyAlignment="0" applyProtection="0"/>
    <xf numFmtId="0" fontId="1" fillId="0" borderId="0"/>
    <xf numFmtId="43" fontId="1" fillId="0" borderId="0" applyFont="0" applyFill="0" applyBorder="0" applyAlignment="0" applyProtection="0"/>
  </cellStyleXfs>
  <cellXfs count="93">
    <xf numFmtId="0" fontId="0" fillId="0" borderId="0" xfId="0"/>
    <xf numFmtId="0" fontId="7" fillId="0" borderId="0" xfId="0" applyFont="1"/>
    <xf numFmtId="0" fontId="0" fillId="0" borderId="0" xfId="0" applyFill="1" applyBorder="1" applyAlignment="1">
      <alignment vertical="top" wrapText="1"/>
    </xf>
    <xf numFmtId="0" fontId="9" fillId="0" borderId="0" xfId="0" applyFont="1"/>
    <xf numFmtId="0" fontId="9" fillId="0" borderId="3" xfId="0" applyFont="1" applyBorder="1" applyAlignment="1">
      <alignment vertical="top" wrapText="1"/>
    </xf>
    <xf numFmtId="0" fontId="8" fillId="0" borderId="3" xfId="0" applyFont="1" applyBorder="1" applyAlignment="1">
      <alignment vertical="top" wrapText="1"/>
    </xf>
    <xf numFmtId="0" fontId="0" fillId="0" borderId="3" xfId="0" applyBorder="1" applyAlignment="1">
      <alignment vertical="top" wrapText="1"/>
    </xf>
    <xf numFmtId="0" fontId="8" fillId="0" borderId="0" xfId="0" applyFont="1"/>
    <xf numFmtId="0" fontId="0" fillId="0" borderId="3" xfId="0" applyBorder="1"/>
    <xf numFmtId="0" fontId="9" fillId="0" borderId="3" xfId="0" applyFont="1" applyBorder="1"/>
    <xf numFmtId="0" fontId="8" fillId="0" borderId="3" xfId="0" applyFont="1" applyBorder="1"/>
    <xf numFmtId="0" fontId="0" fillId="0" borderId="5" xfId="0" applyBorder="1"/>
    <xf numFmtId="0" fontId="0" fillId="0" borderId="6" xfId="0" applyBorder="1"/>
    <xf numFmtId="0" fontId="8" fillId="0" borderId="4" xfId="0" applyFont="1" applyBorder="1"/>
    <xf numFmtId="0" fontId="0" fillId="0" borderId="4" xfId="0" applyBorder="1"/>
    <xf numFmtId="0" fontId="0" fillId="0" borderId="0" xfId="0" applyFont="1"/>
    <xf numFmtId="0" fontId="0" fillId="0" borderId="10" xfId="0" applyBorder="1"/>
    <xf numFmtId="0" fontId="9" fillId="0" borderId="11" xfId="0" applyFont="1" applyBorder="1"/>
    <xf numFmtId="0" fontId="5" fillId="0" borderId="12" xfId="0" applyFont="1" applyBorder="1"/>
    <xf numFmtId="0" fontId="5" fillId="0" borderId="13" xfId="0" applyFont="1" applyBorder="1"/>
    <xf numFmtId="0" fontId="8" fillId="0" borderId="8" xfId="0" applyFont="1" applyBorder="1"/>
    <xf numFmtId="0" fontId="0" fillId="0" borderId="9" xfId="0" applyBorder="1"/>
    <xf numFmtId="0" fontId="0" fillId="0" borderId="12" xfId="0" applyBorder="1"/>
    <xf numFmtId="0" fontId="0" fillId="0" borderId="13" xfId="0" applyBorder="1"/>
    <xf numFmtId="0" fontId="8" fillId="0" borderId="14" xfId="0" applyFont="1" applyBorder="1"/>
    <xf numFmtId="0" fontId="0" fillId="0" borderId="14" xfId="0" applyBorder="1"/>
    <xf numFmtId="0" fontId="0" fillId="0" borderId="7" xfId="0" applyBorder="1" applyAlignment="1">
      <alignment wrapText="1"/>
    </xf>
    <xf numFmtId="0" fontId="5" fillId="0" borderId="7" xfId="0" applyFont="1" applyBorder="1" applyAlignment="1">
      <alignment wrapText="1"/>
    </xf>
    <xf numFmtId="0" fontId="9" fillId="0" borderId="15" xfId="0" applyFont="1" applyBorder="1"/>
    <xf numFmtId="0" fontId="0" fillId="0" borderId="16" xfId="0" applyBorder="1"/>
    <xf numFmtId="0" fontId="0" fillId="0" borderId="17" xfId="0" applyBorder="1"/>
    <xf numFmtId="0" fontId="9" fillId="0" borderId="0" xfId="0" applyFont="1" applyBorder="1" applyAlignment="1">
      <alignment horizontal="left"/>
    </xf>
    <xf numFmtId="0" fontId="0" fillId="0" borderId="0" xfId="0" applyBorder="1"/>
    <xf numFmtId="0" fontId="0" fillId="0" borderId="19" xfId="0" applyBorder="1"/>
    <xf numFmtId="0" fontId="0" fillId="0" borderId="8" xfId="0" applyBorder="1"/>
    <xf numFmtId="0" fontId="8" fillId="0" borderId="18" xfId="0" applyFont="1" applyBorder="1"/>
    <xf numFmtId="0" fontId="8" fillId="0" borderId="19" xfId="0" applyFont="1" applyBorder="1"/>
    <xf numFmtId="0" fontId="8" fillId="0" borderId="23" xfId="0" applyFont="1" applyBorder="1"/>
    <xf numFmtId="0" fontId="5" fillId="0" borderId="18" xfId="0" applyFont="1" applyBorder="1"/>
    <xf numFmtId="0" fontId="5" fillId="0" borderId="19" xfId="0" applyFont="1" applyBorder="1"/>
    <xf numFmtId="0" fontId="5" fillId="0" borderId="20" xfId="0" applyFont="1" applyBorder="1"/>
    <xf numFmtId="0" fontId="5" fillId="0" borderId="21" xfId="0" applyFont="1" applyBorder="1"/>
    <xf numFmtId="0" fontId="9" fillId="0" borderId="0" xfId="0" applyFont="1" applyBorder="1"/>
    <xf numFmtId="0" fontId="9" fillId="0" borderId="22" xfId="0" applyFont="1" applyBorder="1"/>
    <xf numFmtId="0" fontId="11" fillId="0" borderId="0" xfId="0" applyFont="1"/>
    <xf numFmtId="0" fontId="6" fillId="0" borderId="0" xfId="0" applyFont="1"/>
    <xf numFmtId="0" fontId="9" fillId="0" borderId="18" xfId="0" applyFont="1" applyBorder="1"/>
    <xf numFmtId="0" fontId="5" fillId="0" borderId="0" xfId="0" applyFont="1"/>
    <xf numFmtId="0" fontId="15" fillId="0" borderId="0" xfId="4" applyFont="1"/>
    <xf numFmtId="0" fontId="5" fillId="0" borderId="0" xfId="4" applyFont="1"/>
    <xf numFmtId="0" fontId="13" fillId="0" borderId="0" xfId="4" applyFont="1"/>
    <xf numFmtId="0" fontId="13" fillId="0" borderId="0" xfId="0" applyFont="1"/>
    <xf numFmtId="0" fontId="0" fillId="0" borderId="0" xfId="0" applyAlignment="1">
      <alignment horizontal="center" vertical="top"/>
    </xf>
    <xf numFmtId="0" fontId="0" fillId="0" borderId="0" xfId="0" applyAlignment="1">
      <alignment vertical="top"/>
    </xf>
    <xf numFmtId="0" fontId="0" fillId="0" borderId="7" xfId="0" applyBorder="1"/>
    <xf numFmtId="0" fontId="5" fillId="0" borderId="3" xfId="0" applyFont="1" applyBorder="1"/>
    <xf numFmtId="164" fontId="0" fillId="0" borderId="14" xfId="0" applyNumberFormat="1" applyBorder="1"/>
    <xf numFmtId="0" fontId="2" fillId="2" borderId="1" xfId="1"/>
    <xf numFmtId="0" fontId="2" fillId="2" borderId="24" xfId="1" applyBorder="1" applyAlignment="1">
      <alignment horizontal="right"/>
    </xf>
    <xf numFmtId="0" fontId="0" fillId="0" borderId="16" xfId="0" applyBorder="1" applyAlignment="1">
      <alignment horizontal="right"/>
    </xf>
    <xf numFmtId="0" fontId="16" fillId="0" borderId="0" xfId="0" applyFont="1" applyAlignment="1">
      <alignment horizontal="right"/>
    </xf>
    <xf numFmtId="14" fontId="0" fillId="0" borderId="0" xfId="0" applyNumberFormat="1"/>
    <xf numFmtId="164" fontId="3" fillId="3" borderId="1" xfId="2" applyNumberFormat="1" applyAlignment="1">
      <alignment horizontal="right"/>
    </xf>
    <xf numFmtId="1" fontId="2" fillId="2" borderId="24" xfId="1" applyNumberFormat="1" applyBorder="1" applyAlignment="1">
      <alignment horizontal="right"/>
    </xf>
    <xf numFmtId="0" fontId="5" fillId="0" borderId="0" xfId="0" applyFont="1" applyBorder="1"/>
    <xf numFmtId="0" fontId="0" fillId="0" borderId="0" xfId="0" applyBorder="1" applyAlignment="1">
      <alignment horizontal="right"/>
    </xf>
    <xf numFmtId="0" fontId="0" fillId="0" borderId="19" xfId="0" applyBorder="1" applyAlignment="1">
      <alignment horizontal="right" wrapText="1"/>
    </xf>
    <xf numFmtId="0" fontId="4" fillId="0" borderId="2" xfId="3" applyFill="1"/>
    <xf numFmtId="43" fontId="2" fillId="2" borderId="1" xfId="5" applyFont="1" applyFill="1" applyBorder="1" applyAlignment="1">
      <alignment horizontal="right"/>
    </xf>
    <xf numFmtId="0" fontId="5" fillId="0" borderId="18" xfId="0" applyFont="1" applyBorder="1" applyAlignment="1">
      <alignment horizontal="center" wrapText="1"/>
    </xf>
    <xf numFmtId="0" fontId="5" fillId="0" borderId="21" xfId="0" applyFont="1" applyBorder="1" applyAlignment="1">
      <alignment horizontal="center" wrapText="1"/>
    </xf>
    <xf numFmtId="0" fontId="0" fillId="0" borderId="19" xfId="0" applyBorder="1" applyAlignment="1">
      <alignment horizontal="center" wrapText="1"/>
    </xf>
    <xf numFmtId="0" fontId="0" fillId="0" borderId="4" xfId="0" applyBorder="1" applyAlignment="1">
      <alignment horizontal="center"/>
    </xf>
    <xf numFmtId="0" fontId="0" fillId="0" borderId="6" xfId="0" applyBorder="1" applyAlignment="1">
      <alignment horizontal="center"/>
    </xf>
    <xf numFmtId="0" fontId="2" fillId="2" borderId="24" xfId="1" applyBorder="1" applyAlignment="1">
      <alignment horizontal="center"/>
    </xf>
    <xf numFmtId="0" fontId="3" fillId="3" borderId="1" xfId="2" applyAlignment="1">
      <alignment horizontal="center"/>
    </xf>
    <xf numFmtId="0" fontId="4" fillId="0" borderId="25" xfId="3" applyBorder="1" applyAlignment="1">
      <alignment horizontal="center"/>
    </xf>
    <xf numFmtId="0" fontId="0" fillId="0" borderId="3" xfId="0" applyBorder="1" applyAlignment="1">
      <alignment horizontal="left" vertical="top" wrapText="1"/>
    </xf>
    <xf numFmtId="0" fontId="7" fillId="0" borderId="3" xfId="0" applyFont="1" applyBorder="1" applyAlignment="1">
      <alignment horizontal="center" vertical="top" wrapText="1"/>
    </xf>
    <xf numFmtId="0" fontId="0" fillId="0" borderId="0" xfId="0" applyAlignment="1">
      <alignment horizontal="left" wrapText="1"/>
    </xf>
    <xf numFmtId="0" fontId="5" fillId="0" borderId="0" xfId="0" applyFont="1" applyAlignment="1">
      <alignment horizontal="left" wrapText="1"/>
    </xf>
    <xf numFmtId="0" fontId="5" fillId="0" borderId="19" xfId="0" applyFont="1" applyBorder="1" applyAlignment="1">
      <alignment horizontal="center" wrapText="1"/>
    </xf>
    <xf numFmtId="0" fontId="5" fillId="0" borderId="0" xfId="0" applyFont="1" applyBorder="1" applyAlignment="1">
      <alignment horizontal="center" wrapText="1"/>
    </xf>
    <xf numFmtId="0" fontId="9" fillId="0" borderId="12" xfId="0" applyFont="1"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4" xfId="0" applyBorder="1" applyAlignment="1">
      <alignment horizontal="left" wrapText="1"/>
    </xf>
    <xf numFmtId="0" fontId="8" fillId="0" borderId="8" xfId="0" applyFont="1" applyBorder="1" applyAlignment="1">
      <alignment horizontal="left" wrapText="1"/>
    </xf>
    <xf numFmtId="0" fontId="8" fillId="0" borderId="9"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cellXfs>
  <cellStyles count="6">
    <cellStyle name="Calculation" xfId="2" builtinId="22"/>
    <cellStyle name="Comma" xfId="5" builtinId="3"/>
    <cellStyle name="Input" xfId="1" builtinId="20"/>
    <cellStyle name="Linked Cell" xfId="3" builtinId="24"/>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231775</xdr:colOff>
      <xdr:row>0</xdr:row>
      <xdr:rowOff>79375</xdr:rowOff>
    </xdr:from>
    <xdr:to>
      <xdr:col>11</xdr:col>
      <xdr:colOff>574674</xdr:colOff>
      <xdr:row>5</xdr:row>
      <xdr:rowOff>79375</xdr:rowOff>
    </xdr:to>
    <xdr:pic>
      <xdr:nvPicPr>
        <xdr:cNvPr id="3" name="Picture 2" descr="bernco_logo_bw_2004.jpg"/>
        <xdr:cNvPicPr>
          <a:picLocks noChangeAspect="1"/>
        </xdr:cNvPicPr>
      </xdr:nvPicPr>
      <xdr:blipFill>
        <a:blip xmlns:r="http://schemas.openxmlformats.org/officeDocument/2006/relationships" r:embed="rId1" cstate="print"/>
        <a:stretch>
          <a:fillRect/>
        </a:stretch>
      </xdr:blipFill>
      <xdr:spPr>
        <a:xfrm>
          <a:off x="7073900" y="79375"/>
          <a:ext cx="946149"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361646</xdr:colOff>
      <xdr:row>2</xdr:row>
      <xdr:rowOff>186419</xdr:rowOff>
    </xdr:from>
    <xdr:to>
      <xdr:col>10</xdr:col>
      <xdr:colOff>585670</xdr:colOff>
      <xdr:row>8</xdr:row>
      <xdr:rowOff>329293</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885896" y="4758419"/>
          <a:ext cx="3348224" cy="1847849"/>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417443</xdr:colOff>
      <xdr:row>52</xdr:row>
      <xdr:rowOff>152400</xdr:rowOff>
    </xdr:to>
    <xdr:pic>
      <xdr:nvPicPr>
        <xdr:cNvPr id="3" name="Picture 2"/>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7772400" cy="1005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tabSelected="1" view="pageBreakPreview" zoomScale="85" zoomScaleNormal="85" zoomScaleSheetLayoutView="85" workbookViewId="0">
      <selection activeCell="K13" sqref="K13"/>
    </sheetView>
  </sheetViews>
  <sheetFormatPr defaultRowHeight="15" x14ac:dyDescent="0.25"/>
  <cols>
    <col min="1" max="1" width="13.85546875" customWidth="1"/>
    <col min="2" max="2" width="11.140625" customWidth="1"/>
    <col min="3" max="3" width="10.140625" customWidth="1"/>
    <col min="4" max="4" width="9.7109375" customWidth="1"/>
    <col min="5" max="5" width="10" customWidth="1"/>
    <col min="6" max="6" width="10.28515625" customWidth="1"/>
    <col min="7" max="7" width="12" customWidth="1"/>
  </cols>
  <sheetData>
    <row r="1" spans="1:10" x14ac:dyDescent="0.25">
      <c r="A1" s="48" t="s">
        <v>121</v>
      </c>
      <c r="J1" s="45"/>
    </row>
    <row r="2" spans="1:10" x14ac:dyDescent="0.25">
      <c r="A2" s="49" t="s">
        <v>157</v>
      </c>
      <c r="J2" s="45"/>
    </row>
    <row r="3" spans="1:10" x14ac:dyDescent="0.25">
      <c r="A3" s="50" t="s">
        <v>109</v>
      </c>
      <c r="B3" t="s">
        <v>110</v>
      </c>
      <c r="E3" s="51" t="s">
        <v>111</v>
      </c>
      <c r="H3" s="51" t="s">
        <v>165</v>
      </c>
      <c r="J3" s="45"/>
    </row>
    <row r="4" spans="1:10" x14ac:dyDescent="0.25">
      <c r="A4" s="50" t="s">
        <v>112</v>
      </c>
      <c r="B4" s="61">
        <v>41547</v>
      </c>
      <c r="E4" t="s">
        <v>164</v>
      </c>
      <c r="H4" t="s">
        <v>166</v>
      </c>
      <c r="J4" s="45"/>
    </row>
    <row r="5" spans="1:10" x14ac:dyDescent="0.25">
      <c r="A5" s="50" t="s">
        <v>113</v>
      </c>
      <c r="B5" t="s">
        <v>156</v>
      </c>
      <c r="J5" s="45"/>
    </row>
    <row r="6" spans="1:10" x14ac:dyDescent="0.25">
      <c r="A6" s="48"/>
      <c r="J6" s="45"/>
    </row>
    <row r="7" spans="1:10" x14ac:dyDescent="0.25">
      <c r="A7" s="50" t="s">
        <v>114</v>
      </c>
      <c r="B7" t="s">
        <v>122</v>
      </c>
      <c r="J7" s="45"/>
    </row>
    <row r="8" spans="1:10" x14ac:dyDescent="0.25">
      <c r="A8" s="50"/>
      <c r="J8" s="45"/>
    </row>
    <row r="9" spans="1:10" x14ac:dyDescent="0.25">
      <c r="A9" s="50" t="s">
        <v>115</v>
      </c>
      <c r="B9" t="s">
        <v>160</v>
      </c>
      <c r="J9" s="45"/>
    </row>
    <row r="10" spans="1:10" x14ac:dyDescent="0.25">
      <c r="A10" s="50"/>
      <c r="J10" s="45"/>
    </row>
    <row r="11" spans="1:10" x14ac:dyDescent="0.25">
      <c r="A11" s="50" t="s">
        <v>116</v>
      </c>
      <c r="B11" t="s">
        <v>150</v>
      </c>
      <c r="J11" s="45"/>
    </row>
    <row r="12" spans="1:10" x14ac:dyDescent="0.25">
      <c r="A12" s="50"/>
      <c r="J12" s="45"/>
    </row>
    <row r="13" spans="1:10" x14ac:dyDescent="0.25">
      <c r="A13" s="50" t="s">
        <v>117</v>
      </c>
      <c r="B13" s="52">
        <v>1</v>
      </c>
      <c r="C13" s="53" t="s">
        <v>152</v>
      </c>
      <c r="D13" s="53"/>
      <c r="E13" s="53"/>
      <c r="F13" s="53"/>
      <c r="G13" s="53"/>
      <c r="H13" s="53"/>
      <c r="J13" s="45"/>
    </row>
    <row r="14" spans="1:10" x14ac:dyDescent="0.25">
      <c r="A14" s="50"/>
      <c r="B14" s="52">
        <v>2</v>
      </c>
      <c r="C14" s="53" t="s">
        <v>153</v>
      </c>
      <c r="D14" s="53"/>
      <c r="E14" s="53"/>
      <c r="F14" s="53"/>
      <c r="G14" s="53"/>
      <c r="H14" s="53"/>
      <c r="J14" s="45"/>
    </row>
    <row r="15" spans="1:10" x14ac:dyDescent="0.25">
      <c r="A15" s="50"/>
      <c r="B15" s="52"/>
      <c r="C15" s="53"/>
      <c r="D15" s="53"/>
      <c r="E15" s="53"/>
      <c r="F15" s="53"/>
      <c r="G15" s="53"/>
      <c r="H15" s="53"/>
      <c r="J15" s="45"/>
    </row>
    <row r="16" spans="1:10" x14ac:dyDescent="0.25">
      <c r="A16" s="50" t="s">
        <v>118</v>
      </c>
      <c r="J16" s="45"/>
    </row>
    <row r="17" spans="1:10" x14ac:dyDescent="0.25">
      <c r="A17" s="50"/>
      <c r="B17" s="52">
        <v>1</v>
      </c>
      <c r="C17" t="s">
        <v>144</v>
      </c>
      <c r="J17" s="45"/>
    </row>
    <row r="18" spans="1:10" x14ac:dyDescent="0.25">
      <c r="A18" s="50"/>
      <c r="C18" s="53" t="s">
        <v>151</v>
      </c>
      <c r="J18" s="45"/>
    </row>
    <row r="19" spans="1:10" x14ac:dyDescent="0.25">
      <c r="A19" s="50"/>
      <c r="C19" s="53"/>
      <c r="J19" s="45"/>
    </row>
    <row r="20" spans="1:10" x14ac:dyDescent="0.25">
      <c r="A20" s="50" t="s">
        <v>119</v>
      </c>
      <c r="B20" s="15" t="s">
        <v>158</v>
      </c>
      <c r="I20" s="47" t="s">
        <v>149</v>
      </c>
      <c r="J20" s="45"/>
    </row>
    <row r="21" spans="1:10" x14ac:dyDescent="0.25">
      <c r="A21" s="50" t="s">
        <v>120</v>
      </c>
      <c r="I21" s="72" t="s">
        <v>147</v>
      </c>
      <c r="J21" s="73"/>
    </row>
    <row r="22" spans="1:10" x14ac:dyDescent="0.25">
      <c r="B22" s="47" t="s">
        <v>123</v>
      </c>
      <c r="D22" s="57">
        <v>1</v>
      </c>
      <c r="I22" s="74" t="s">
        <v>145</v>
      </c>
      <c r="J22" s="74"/>
    </row>
    <row r="23" spans="1:10" x14ac:dyDescent="0.25">
      <c r="I23" s="75" t="s">
        <v>146</v>
      </c>
      <c r="J23" s="75"/>
    </row>
    <row r="24" spans="1:10" ht="15.75" thickBot="1" x14ac:dyDescent="0.3">
      <c r="B24" s="47" t="s">
        <v>161</v>
      </c>
      <c r="I24" s="76" t="s">
        <v>148</v>
      </c>
      <c r="J24" s="76"/>
    </row>
    <row r="25" spans="1:10" ht="15.75" thickTop="1" x14ac:dyDescent="0.25">
      <c r="C25" s="14" t="s">
        <v>124</v>
      </c>
      <c r="D25" s="11"/>
      <c r="E25" s="11"/>
      <c r="F25" s="11"/>
      <c r="G25" s="12"/>
    </row>
    <row r="26" spans="1:10" ht="30.75" thickBot="1" x14ac:dyDescent="0.3">
      <c r="B26" s="26" t="s">
        <v>19</v>
      </c>
      <c r="C26" s="54" t="s">
        <v>12</v>
      </c>
      <c r="D26" s="54" t="s">
        <v>13</v>
      </c>
      <c r="E26" s="54" t="s">
        <v>14</v>
      </c>
      <c r="F26" s="54" t="s">
        <v>15</v>
      </c>
      <c r="G26" s="54" t="s">
        <v>16</v>
      </c>
    </row>
    <row r="27" spans="1:10" x14ac:dyDescent="0.25">
      <c r="B27" s="8">
        <v>100</v>
      </c>
      <c r="C27" s="25">
        <f>VLOOKUP($D$22,Method!$B$17:$G$20,2,FALSE)</f>
        <v>1.87</v>
      </c>
      <c r="D27" s="25">
        <f>VLOOKUP($D$22,Method!$B$17:$G$20,3,FALSE)</f>
        <v>2.2000000000000002</v>
      </c>
      <c r="E27" s="25">
        <f>VLOOKUP($D$22,Method!$B$17:$G$20,4,FALSE)</f>
        <v>2.66</v>
      </c>
      <c r="F27" s="25">
        <f>VLOOKUP($D$22,Method!$B$17:$G$20,5,FALSE)</f>
        <v>3.12</v>
      </c>
      <c r="G27" s="25">
        <f>VLOOKUP($D$22,Method!$B$17:$G$20,6,FALSE)</f>
        <v>3.67</v>
      </c>
    </row>
    <row r="28" spans="1:10" x14ac:dyDescent="0.25">
      <c r="B28" s="8">
        <v>50</v>
      </c>
      <c r="C28" s="56">
        <f>C$27*Method!$C25</f>
        <v>1.6830000000000001</v>
      </c>
      <c r="D28" s="56">
        <f>D$27*Method!$C25</f>
        <v>1.9800000000000002</v>
      </c>
      <c r="E28" s="56">
        <f>E$27*Method!$C25</f>
        <v>2.3940000000000001</v>
      </c>
      <c r="F28" s="56">
        <f>F$27*Method!$C25</f>
        <v>2.8080000000000003</v>
      </c>
      <c r="G28" s="56">
        <f>G$27*Method!$C25</f>
        <v>3.3029999999999999</v>
      </c>
    </row>
    <row r="29" spans="1:10" x14ac:dyDescent="0.25">
      <c r="B29" s="8">
        <v>25</v>
      </c>
      <c r="C29" s="56">
        <f>C$27*Method!$C26</f>
        <v>1.4960000000000002</v>
      </c>
      <c r="D29" s="56">
        <f>D$27*Method!$C26</f>
        <v>1.7600000000000002</v>
      </c>
      <c r="E29" s="56">
        <f>E$27*Method!$C26</f>
        <v>2.1280000000000001</v>
      </c>
      <c r="F29" s="56">
        <f>F$27*Method!$C26</f>
        <v>2.4960000000000004</v>
      </c>
      <c r="G29" s="56">
        <f>G$27*Method!$C26</f>
        <v>2.9359999999999999</v>
      </c>
    </row>
    <row r="30" spans="1:10" x14ac:dyDescent="0.25">
      <c r="B30" s="8">
        <v>10</v>
      </c>
      <c r="C30" s="56">
        <f>C$27*Method!$C27</f>
        <v>1.2472900000000002</v>
      </c>
      <c r="D30" s="56">
        <f>D$27*Method!$C27</f>
        <v>1.4674000000000003</v>
      </c>
      <c r="E30" s="56">
        <f>E$27*Method!$C27</f>
        <v>1.7742200000000001</v>
      </c>
      <c r="F30" s="56">
        <f>F$27*Method!$C27</f>
        <v>2.0810400000000002</v>
      </c>
      <c r="G30" s="56">
        <f>G$27*Method!$C27</f>
        <v>2.4478900000000001</v>
      </c>
    </row>
    <row r="31" spans="1:10" x14ac:dyDescent="0.25">
      <c r="B31" s="8">
        <v>5</v>
      </c>
      <c r="C31" s="56">
        <f>C$27*Method!$C28</f>
        <v>1.06029</v>
      </c>
      <c r="D31" s="56">
        <f>D$27*Method!$C28</f>
        <v>1.2474000000000001</v>
      </c>
      <c r="E31" s="56">
        <f>E$27*Method!$C28</f>
        <v>1.5082199999999999</v>
      </c>
      <c r="F31" s="56">
        <f>F$27*Method!$C28</f>
        <v>1.7690399999999999</v>
      </c>
      <c r="G31" s="56">
        <f>G$27*Method!$C28</f>
        <v>2.0808899999999997</v>
      </c>
    </row>
    <row r="32" spans="1:10" x14ac:dyDescent="0.25">
      <c r="B32" s="8">
        <v>2</v>
      </c>
      <c r="C32" s="56">
        <f>C$27*Method!$C29</f>
        <v>0.81158000000000008</v>
      </c>
      <c r="D32" s="56">
        <f>D$27*Method!$C29</f>
        <v>0.95480000000000009</v>
      </c>
      <c r="E32" s="56">
        <f>E$27*Method!$C29</f>
        <v>1.1544400000000001</v>
      </c>
      <c r="F32" s="56">
        <f>F$27*Method!$C29</f>
        <v>1.35408</v>
      </c>
      <c r="G32" s="56">
        <f>G$27*Method!$C29</f>
        <v>1.5927799999999999</v>
      </c>
    </row>
    <row r="33" spans="2:7" x14ac:dyDescent="0.25">
      <c r="G33" s="60" t="s">
        <v>141</v>
      </c>
    </row>
    <row r="34" spans="2:7" x14ac:dyDescent="0.25">
      <c r="B34" s="47" t="s">
        <v>138</v>
      </c>
    </row>
    <row r="35" spans="2:7" ht="15" customHeight="1" x14ac:dyDescent="0.25">
      <c r="B35" s="69" t="s">
        <v>19</v>
      </c>
      <c r="C35" s="39" t="s">
        <v>125</v>
      </c>
      <c r="D35" s="39"/>
      <c r="E35" s="39"/>
      <c r="F35" s="40"/>
      <c r="G35" s="64"/>
    </row>
    <row r="36" spans="2:7" x14ac:dyDescent="0.25">
      <c r="B36" s="70"/>
      <c r="C36" s="42" t="s">
        <v>27</v>
      </c>
      <c r="D36" s="42" t="s">
        <v>28</v>
      </c>
      <c r="E36" s="42" t="s">
        <v>29</v>
      </c>
      <c r="F36" s="43" t="s">
        <v>31</v>
      </c>
      <c r="G36" s="42"/>
    </row>
    <row r="37" spans="2:7" x14ac:dyDescent="0.25">
      <c r="B37" s="8">
        <v>2</v>
      </c>
      <c r="C37" s="8">
        <f>VLOOKUP($D$22,Method!$B$62:$F$65,2,FALSE)</f>
        <v>0</v>
      </c>
      <c r="D37" s="8">
        <f>VLOOKUP($D$22,Method!$B$62:$F$65,3,FALSE)</f>
        <v>0.01</v>
      </c>
      <c r="E37" s="8">
        <f>VLOOKUP($D$22,Method!$B$62:$F$65,4,FALSE)</f>
        <v>0.12</v>
      </c>
      <c r="F37" s="8">
        <f>VLOOKUP($D$22,Method!$B$62:$F$65,5,FALSE)</f>
        <v>0.72</v>
      </c>
      <c r="G37" s="32"/>
    </row>
    <row r="38" spans="2:7" x14ac:dyDescent="0.25">
      <c r="B38" s="8">
        <v>10</v>
      </c>
      <c r="C38" s="8">
        <f>VLOOKUP($D$22,Method!$B$67:$F$70,2,FALSE)</f>
        <v>0.08</v>
      </c>
      <c r="D38" s="8">
        <f>VLOOKUP($D$22,Method!$B$67:$F$70,3,FALSE)</f>
        <v>0.22</v>
      </c>
      <c r="E38" s="8">
        <f>VLOOKUP($D$22,Method!$B$67:$F$70,4,FALSE)</f>
        <v>0.44</v>
      </c>
      <c r="F38" s="8">
        <f>VLOOKUP($D$22,Method!$B$67:$F$70,5,FALSE)</f>
        <v>1.24</v>
      </c>
      <c r="G38" s="32"/>
    </row>
    <row r="39" spans="2:7" x14ac:dyDescent="0.25">
      <c r="B39" s="8">
        <v>100</v>
      </c>
      <c r="C39" s="8">
        <f>VLOOKUP($D$22,Method!$B$72:$F$75,2,FALSE)</f>
        <v>0.44</v>
      </c>
      <c r="D39" s="8">
        <f>VLOOKUP($D$22,Method!$B$72:$F$75,3,FALSE)</f>
        <v>0.67</v>
      </c>
      <c r="E39" s="8">
        <f>VLOOKUP($D$22,Method!$B$72:$F$75,4,FALSE)</f>
        <v>0.99</v>
      </c>
      <c r="F39" s="8">
        <f>VLOOKUP($D$22,Method!$B$72:$F$75,5,FALSE)</f>
        <v>1.97</v>
      </c>
      <c r="G39" s="32"/>
    </row>
    <row r="40" spans="2:7" x14ac:dyDescent="0.25">
      <c r="F40" s="60" t="s">
        <v>139</v>
      </c>
      <c r="G40" s="60"/>
    </row>
    <row r="41" spans="2:7" x14ac:dyDescent="0.25">
      <c r="B41" s="47" t="s">
        <v>126</v>
      </c>
    </row>
    <row r="42" spans="2:7" x14ac:dyDescent="0.25">
      <c r="B42" s="69" t="s">
        <v>19</v>
      </c>
      <c r="C42" s="39" t="s">
        <v>125</v>
      </c>
      <c r="D42" s="39"/>
      <c r="E42" s="39"/>
      <c r="F42" s="40"/>
      <c r="G42" s="64"/>
    </row>
    <row r="43" spans="2:7" x14ac:dyDescent="0.25">
      <c r="B43" s="70"/>
      <c r="C43" s="42" t="s">
        <v>27</v>
      </c>
      <c r="D43" s="42" t="s">
        <v>28</v>
      </c>
      <c r="E43" s="42" t="s">
        <v>29</v>
      </c>
      <c r="F43" s="43" t="s">
        <v>31</v>
      </c>
      <c r="G43" s="42"/>
    </row>
    <row r="44" spans="2:7" x14ac:dyDescent="0.25">
      <c r="B44" s="8">
        <v>2</v>
      </c>
      <c r="C44" s="8">
        <f>VLOOKUP($D$22,Method!$B$86:$F$89,2,FALSE)</f>
        <v>0</v>
      </c>
      <c r="D44" s="8">
        <f>VLOOKUP($D$22,Method!$B$86:$F$89,3,FALSE)</f>
        <v>0.03</v>
      </c>
      <c r="E44" s="8">
        <f>VLOOKUP($D$22,Method!$B$86:$F$89,4,FALSE)</f>
        <v>0.47</v>
      </c>
      <c r="F44" s="8">
        <f>VLOOKUP($D$22,Method!$B$86:$F$89,5,FALSE)</f>
        <v>1.69</v>
      </c>
      <c r="G44" s="32"/>
    </row>
    <row r="45" spans="2:7" x14ac:dyDescent="0.25">
      <c r="B45" s="8">
        <v>10</v>
      </c>
      <c r="C45" s="8">
        <f>VLOOKUP($D$22,Method!$B$91:$F$94,2,FALSE)</f>
        <v>0.24</v>
      </c>
      <c r="D45" s="8">
        <f>VLOOKUP($D$22,Method!$B$91:$F$94,3,FALSE)</f>
        <v>0.76</v>
      </c>
      <c r="E45" s="8">
        <f>VLOOKUP($D$22,Method!$B$91:$F$94,4,FALSE)</f>
        <v>1.49</v>
      </c>
      <c r="F45" s="8">
        <f>VLOOKUP($D$22,Method!$B$91:$F$94,5,FALSE)</f>
        <v>2.89</v>
      </c>
      <c r="G45" s="32"/>
    </row>
    <row r="46" spans="2:7" x14ac:dyDescent="0.25">
      <c r="B46" s="8">
        <v>100</v>
      </c>
      <c r="C46" s="8">
        <f>VLOOKUP($D$22,Method!$B$96:$F$99,2,FALSE)</f>
        <v>1.29</v>
      </c>
      <c r="D46" s="8">
        <f>VLOOKUP($D$22,Method!$B$96:$F$99,3,FALSE)</f>
        <v>2.0299999999999998</v>
      </c>
      <c r="E46" s="8">
        <f>VLOOKUP($D$22,Method!$B$96:$F$99,4,FALSE)</f>
        <v>2.87</v>
      </c>
      <c r="F46" s="8">
        <f>VLOOKUP($D$22,Method!$B$96:$F$99,5,FALSE)</f>
        <v>4.37</v>
      </c>
      <c r="G46" s="32"/>
    </row>
    <row r="47" spans="2:7" x14ac:dyDescent="0.25">
      <c r="F47" s="60" t="s">
        <v>140</v>
      </c>
      <c r="G47" s="60"/>
    </row>
    <row r="48" spans="2:7" x14ac:dyDescent="0.25">
      <c r="F48" s="60"/>
      <c r="G48" s="60"/>
    </row>
    <row r="49" spans="1:11" x14ac:dyDescent="0.25">
      <c r="C49" s="33" t="s">
        <v>142</v>
      </c>
      <c r="D49" s="33"/>
      <c r="E49" s="33"/>
      <c r="F49" s="33"/>
      <c r="G49" s="32"/>
    </row>
    <row r="50" spans="1:11" ht="15.75" thickBot="1" x14ac:dyDescent="0.3">
      <c r="C50" s="59" t="s">
        <v>27</v>
      </c>
      <c r="D50" s="59" t="s">
        <v>28</v>
      </c>
      <c r="E50" s="59" t="s">
        <v>29</v>
      </c>
      <c r="F50" s="59" t="s">
        <v>31</v>
      </c>
      <c r="G50" s="65"/>
    </row>
    <row r="51" spans="1:11" x14ac:dyDescent="0.25">
      <c r="B51" t="s">
        <v>154</v>
      </c>
      <c r="C51" s="58">
        <v>0</v>
      </c>
      <c r="D51" s="63">
        <v>0</v>
      </c>
      <c r="E51" s="58">
        <v>100</v>
      </c>
      <c r="F51" s="58">
        <v>0</v>
      </c>
    </row>
    <row r="52" spans="1:11" x14ac:dyDescent="0.25">
      <c r="B52" t="s">
        <v>155</v>
      </c>
      <c r="C52" s="58">
        <v>0</v>
      </c>
      <c r="D52" s="63">
        <f>ROUND((100-C52-F52)/2,0)</f>
        <v>5</v>
      </c>
      <c r="E52" s="58">
        <f>D52</f>
        <v>5</v>
      </c>
      <c r="F52" s="58">
        <v>90</v>
      </c>
    </row>
    <row r="54" spans="1:11" x14ac:dyDescent="0.25">
      <c r="B54" s="47" t="s">
        <v>134</v>
      </c>
    </row>
    <row r="55" spans="1:11" ht="30" x14ac:dyDescent="0.25">
      <c r="B55" s="36" t="s">
        <v>127</v>
      </c>
      <c r="C55" s="33" t="s">
        <v>128</v>
      </c>
      <c r="D55" s="33"/>
      <c r="E55" s="33"/>
      <c r="F55" s="33"/>
      <c r="G55" s="66" t="s">
        <v>129</v>
      </c>
      <c r="H55" s="66" t="s">
        <v>129</v>
      </c>
      <c r="I55" s="71" t="s">
        <v>137</v>
      </c>
      <c r="J55" s="71"/>
      <c r="K55" s="71"/>
    </row>
    <row r="56" spans="1:11" ht="15.75" thickBot="1" x14ac:dyDescent="0.3">
      <c r="B56" s="29"/>
      <c r="C56" s="59" t="s">
        <v>27</v>
      </c>
      <c r="D56" s="59" t="s">
        <v>28</v>
      </c>
      <c r="E56" s="59" t="s">
        <v>29</v>
      </c>
      <c r="F56" s="59" t="s">
        <v>31</v>
      </c>
      <c r="G56" s="59" t="s">
        <v>143</v>
      </c>
      <c r="H56" s="59" t="s">
        <v>130</v>
      </c>
      <c r="I56" s="59" t="s">
        <v>131</v>
      </c>
      <c r="J56" s="59" t="s">
        <v>132</v>
      </c>
      <c r="K56" s="59" t="s">
        <v>133</v>
      </c>
    </row>
    <row r="57" spans="1:11" x14ac:dyDescent="0.25">
      <c r="A57" t="s">
        <v>154</v>
      </c>
      <c r="B57" s="57">
        <v>1</v>
      </c>
      <c r="C57" s="62">
        <f>C$51/100*$H57</f>
        <v>0</v>
      </c>
      <c r="D57" s="62">
        <f>D$51/100*$H57</f>
        <v>0</v>
      </c>
      <c r="E57" s="62">
        <f>E$51/100*$H57</f>
        <v>5.1692837465564736</v>
      </c>
      <c r="F57" s="62">
        <f>F$51/100*$H57</f>
        <v>0</v>
      </c>
      <c r="G57" s="68">
        <v>225174</v>
      </c>
      <c r="H57" s="62">
        <f>G57/43560</f>
        <v>5.1692837465564736</v>
      </c>
      <c r="I57" s="62">
        <f>($C57*$C$37+$D57*$D$37+$E57*$E$37+$F57*$F$37)/12</f>
        <v>5.1692837465564738E-2</v>
      </c>
      <c r="J57" s="62">
        <f>($C57*$C$38+$D57*$D$38+$E57*$E$38+$F57*$F$38)/12</f>
        <v>0.18954040404040404</v>
      </c>
      <c r="K57" s="62">
        <f>($C57*$C$39+$D57*$D$39+$E57*$E$39+$F57*$F$39)/12</f>
        <v>0.42646590909090909</v>
      </c>
    </row>
    <row r="58" spans="1:11" x14ac:dyDescent="0.25">
      <c r="A58" t="s">
        <v>155</v>
      </c>
      <c r="B58" s="57">
        <v>1</v>
      </c>
      <c r="C58" s="62">
        <f>C$52/100*$H58</f>
        <v>0</v>
      </c>
      <c r="D58" s="62">
        <f>D$52/100*$H58</f>
        <v>0.25846418732782367</v>
      </c>
      <c r="E58" s="62">
        <f>E$52/100*$H58</f>
        <v>0.25846418732782367</v>
      </c>
      <c r="F58" s="62">
        <f>F$52/100*$H58</f>
        <v>4.6523553719008266</v>
      </c>
      <c r="G58" s="68">
        <v>225174</v>
      </c>
      <c r="H58" s="62">
        <f>G58/43560</f>
        <v>5.1692837465564736</v>
      </c>
      <c r="I58" s="62">
        <f>($C58*$C$37+$D58*$D$37+$E58*$E$37+$F58*$F$37)/12</f>
        <v>0.28194135101010098</v>
      </c>
      <c r="J58" s="62">
        <f>($C58*$C$38+$D58*$D$38+$E58*$E$38+$F58*$F$38)/12</f>
        <v>0.49495891873278236</v>
      </c>
      <c r="K58" s="62">
        <f>($C58*$C$39+$D58*$D$39+$E58*$E$39+$F58*$F$39)/12</f>
        <v>0.79951588613406788</v>
      </c>
    </row>
    <row r="59" spans="1:11" x14ac:dyDescent="0.25">
      <c r="B59" s="47" t="s">
        <v>135</v>
      </c>
    </row>
    <row r="60" spans="1:11" ht="30" x14ac:dyDescent="0.25">
      <c r="B60" s="36" t="s">
        <v>127</v>
      </c>
      <c r="C60" s="33" t="s">
        <v>128</v>
      </c>
      <c r="D60" s="33"/>
      <c r="E60" s="33"/>
      <c r="F60" s="33"/>
      <c r="G60" s="66" t="s">
        <v>129</v>
      </c>
      <c r="H60" s="66" t="s">
        <v>129</v>
      </c>
      <c r="I60" s="71" t="s">
        <v>136</v>
      </c>
      <c r="J60" s="71"/>
      <c r="K60" s="71"/>
    </row>
    <row r="61" spans="1:11" ht="15.75" thickBot="1" x14ac:dyDescent="0.3">
      <c r="B61" s="29"/>
      <c r="C61" s="59" t="s">
        <v>27</v>
      </c>
      <c r="D61" s="59" t="s">
        <v>28</v>
      </c>
      <c r="E61" s="59" t="s">
        <v>29</v>
      </c>
      <c r="F61" s="59" t="s">
        <v>31</v>
      </c>
      <c r="G61" s="59" t="s">
        <v>143</v>
      </c>
      <c r="H61" s="59" t="s">
        <v>130</v>
      </c>
      <c r="I61" s="59" t="s">
        <v>131</v>
      </c>
      <c r="J61" s="59" t="s">
        <v>132</v>
      </c>
      <c r="K61" s="59" t="s">
        <v>133</v>
      </c>
    </row>
    <row r="62" spans="1:11" ht="15.75" thickBot="1" x14ac:dyDescent="0.3">
      <c r="A62" t="s">
        <v>154</v>
      </c>
      <c r="B62" s="67">
        <f t="shared" ref="B62:G63" si="0">B57</f>
        <v>1</v>
      </c>
      <c r="C62" s="62">
        <f t="shared" si="0"/>
        <v>0</v>
      </c>
      <c r="D62" s="62">
        <f t="shared" si="0"/>
        <v>0</v>
      </c>
      <c r="E62" s="62">
        <f t="shared" si="0"/>
        <v>5.1692837465564736</v>
      </c>
      <c r="F62" s="62">
        <f t="shared" si="0"/>
        <v>0</v>
      </c>
      <c r="G62" s="67">
        <f t="shared" si="0"/>
        <v>225174</v>
      </c>
      <c r="H62" s="62">
        <f>SUM(C62:F62)</f>
        <v>5.1692837465564736</v>
      </c>
      <c r="I62" s="62">
        <f>($C62*$C$44+$D62*$D$44+$E62*$E$44+$F62*$F$44)</f>
        <v>2.4295633608815423</v>
      </c>
      <c r="J62" s="62">
        <f>($C62*$C$45+$D62*$D$45+$E62*$E$45+$F62*$F$45)</f>
        <v>7.7022327823691459</v>
      </c>
      <c r="K62" s="62">
        <f>($C62*$C$46+$D62*$D$46+$E62*$E$46+$F62*$F$46)</f>
        <v>14.83584435261708</v>
      </c>
    </row>
    <row r="63" spans="1:11" ht="16.5" thickTop="1" thickBot="1" x14ac:dyDescent="0.3">
      <c r="A63" t="s">
        <v>155</v>
      </c>
      <c r="B63" s="67">
        <f t="shared" si="0"/>
        <v>1</v>
      </c>
      <c r="C63" s="62">
        <f t="shared" si="0"/>
        <v>0</v>
      </c>
      <c r="D63" s="62">
        <f t="shared" si="0"/>
        <v>0.25846418732782367</v>
      </c>
      <c r="E63" s="62">
        <f t="shared" si="0"/>
        <v>0.25846418732782367</v>
      </c>
      <c r="F63" s="62">
        <f t="shared" si="0"/>
        <v>4.6523553719008266</v>
      </c>
      <c r="G63" s="67">
        <f t="shared" si="0"/>
        <v>225174</v>
      </c>
      <c r="H63" s="62">
        <f>SUM(C63:F63)</f>
        <v>5.1692837465564736</v>
      </c>
      <c r="I63" s="62">
        <f>($C63*$C$44+$D63*$D$44+$E63*$E$44+$F63*$F$44)</f>
        <v>7.991712672176309</v>
      </c>
      <c r="J63" s="62">
        <f>($C63*$C$45+$D63*$D$45+$E63*$E$45+$F63*$F$45)</f>
        <v>14.026851446280993</v>
      </c>
      <c r="K63" s="62">
        <f>($C63*$C$46+$D63*$D$46+$E63*$E$46+$F63*$F$46)</f>
        <v>21.597267493112948</v>
      </c>
    </row>
    <row r="64" spans="1:11" ht="15.75" thickTop="1" x14ac:dyDescent="0.25"/>
    <row r="65" spans="1:2" x14ac:dyDescent="0.25">
      <c r="A65" s="50" t="s">
        <v>120</v>
      </c>
      <c r="B65" t="s">
        <v>159</v>
      </c>
    </row>
    <row r="66" spans="1:2" x14ac:dyDescent="0.25">
      <c r="B66" t="s">
        <v>162</v>
      </c>
    </row>
    <row r="67" spans="1:2" x14ac:dyDescent="0.25">
      <c r="B67" t="s">
        <v>163</v>
      </c>
    </row>
  </sheetData>
  <mergeCells count="8">
    <mergeCell ref="B42:B43"/>
    <mergeCell ref="I55:K55"/>
    <mergeCell ref="I60:K60"/>
    <mergeCell ref="I21:J21"/>
    <mergeCell ref="I22:J22"/>
    <mergeCell ref="I23:J23"/>
    <mergeCell ref="I24:J24"/>
    <mergeCell ref="B35:B36"/>
  </mergeCells>
  <pageMargins left="0.7" right="0.7" top="0.75" bottom="0.75" header="0.3" footer="0.3"/>
  <pageSetup scale="86" orientation="landscape" r:id="rId1"/>
  <rowBreaks count="1" manualBreakCount="1">
    <brk id="33"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opLeftCell="A13" zoomScale="85" zoomScaleNormal="85" workbookViewId="0">
      <selection activeCell="I12" sqref="I12"/>
    </sheetView>
  </sheetViews>
  <sheetFormatPr defaultRowHeight="15" x14ac:dyDescent="0.25"/>
  <cols>
    <col min="1" max="1" width="13.85546875" customWidth="1"/>
    <col min="3" max="3" width="10.140625" customWidth="1"/>
    <col min="4" max="4" width="9.7109375" customWidth="1"/>
    <col min="5" max="5" width="10" customWidth="1"/>
    <col min="6" max="6" width="10.28515625" customWidth="1"/>
  </cols>
  <sheetData>
    <row r="1" spans="2:7" x14ac:dyDescent="0.25">
      <c r="B1" s="47" t="s">
        <v>0</v>
      </c>
    </row>
    <row r="2" spans="2:7" x14ac:dyDescent="0.25">
      <c r="B2" t="s">
        <v>1</v>
      </c>
    </row>
    <row r="4" spans="2:7" ht="15" customHeight="1" x14ac:dyDescent="0.25">
      <c r="B4" s="78" t="s">
        <v>2</v>
      </c>
      <c r="C4" s="78"/>
      <c r="D4" s="78"/>
      <c r="E4" s="78"/>
    </row>
    <row r="5" spans="2:7" ht="23.25" customHeight="1" x14ac:dyDescent="0.25">
      <c r="B5" s="4" t="s">
        <v>3</v>
      </c>
      <c r="C5" s="77" t="s">
        <v>4</v>
      </c>
      <c r="D5" s="77"/>
      <c r="E5" s="77"/>
    </row>
    <row r="6" spans="2:7" x14ac:dyDescent="0.25">
      <c r="B6" s="5">
        <v>1</v>
      </c>
      <c r="C6" s="77" t="s">
        <v>5</v>
      </c>
      <c r="D6" s="77"/>
      <c r="E6" s="77"/>
    </row>
    <row r="7" spans="2:7" ht="33" customHeight="1" x14ac:dyDescent="0.25">
      <c r="B7" s="6">
        <v>2</v>
      </c>
      <c r="C7" s="77" t="s">
        <v>6</v>
      </c>
      <c r="D7" s="77"/>
      <c r="E7" s="77"/>
    </row>
    <row r="8" spans="2:7" ht="33" customHeight="1" x14ac:dyDescent="0.25">
      <c r="B8" s="6">
        <v>3</v>
      </c>
      <c r="C8" s="77" t="s">
        <v>7</v>
      </c>
      <c r="D8" s="77"/>
      <c r="E8" s="77"/>
    </row>
    <row r="9" spans="2:7" ht="33" customHeight="1" x14ac:dyDescent="0.25">
      <c r="B9" s="6">
        <v>4</v>
      </c>
      <c r="C9" s="77" t="s">
        <v>8</v>
      </c>
      <c r="D9" s="77"/>
      <c r="E9" s="77"/>
    </row>
    <row r="11" spans="2:7" x14ac:dyDescent="0.25">
      <c r="B11" s="1" t="s">
        <v>9</v>
      </c>
    </row>
    <row r="12" spans="2:7" ht="30" x14ac:dyDescent="0.25">
      <c r="C12" s="2" t="s">
        <v>10</v>
      </c>
      <c r="D12" t="s">
        <v>20</v>
      </c>
    </row>
    <row r="13" spans="2:7" ht="45" x14ac:dyDescent="0.25">
      <c r="C13" s="2" t="s">
        <v>21</v>
      </c>
      <c r="D13" t="s">
        <v>22</v>
      </c>
    </row>
    <row r="14" spans="2:7" x14ac:dyDescent="0.25">
      <c r="C14" s="2"/>
    </row>
    <row r="15" spans="2:7" x14ac:dyDescent="0.25">
      <c r="B15" s="42" t="s">
        <v>11</v>
      </c>
      <c r="C15" s="32"/>
      <c r="D15" s="32"/>
      <c r="E15" s="32"/>
      <c r="F15" s="32"/>
      <c r="G15" s="32"/>
    </row>
    <row r="16" spans="2:7" ht="15.75" thickBot="1" x14ac:dyDescent="0.3">
      <c r="B16" s="54" t="s">
        <v>3</v>
      </c>
      <c r="C16" s="54" t="s">
        <v>12</v>
      </c>
      <c r="D16" s="54" t="s">
        <v>13</v>
      </c>
      <c r="E16" s="54" t="s">
        <v>14</v>
      </c>
      <c r="F16" s="54" t="s">
        <v>15</v>
      </c>
      <c r="G16" s="54" t="s">
        <v>16</v>
      </c>
    </row>
    <row r="17" spans="2:12" x14ac:dyDescent="0.25">
      <c r="B17" s="25">
        <v>1</v>
      </c>
      <c r="C17" s="25">
        <v>1.87</v>
      </c>
      <c r="D17" s="25">
        <v>2.2000000000000002</v>
      </c>
      <c r="E17" s="25">
        <v>2.66</v>
      </c>
      <c r="F17" s="25">
        <v>3.12</v>
      </c>
      <c r="G17" s="25">
        <v>3.67</v>
      </c>
    </row>
    <row r="18" spans="2:12" x14ac:dyDescent="0.25">
      <c r="B18" s="8">
        <v>2</v>
      </c>
      <c r="C18" s="8">
        <v>2.0099999999999998</v>
      </c>
      <c r="D18" s="8">
        <v>2.35</v>
      </c>
      <c r="E18" s="8">
        <v>2.75</v>
      </c>
      <c r="F18" s="8">
        <v>3.3</v>
      </c>
      <c r="G18" s="8">
        <v>3.95</v>
      </c>
    </row>
    <row r="19" spans="2:12" x14ac:dyDescent="0.25">
      <c r="B19" s="8">
        <v>3</v>
      </c>
      <c r="C19" s="8">
        <v>2.14</v>
      </c>
      <c r="D19" s="8">
        <v>2.6</v>
      </c>
      <c r="E19" s="8">
        <v>3.1</v>
      </c>
      <c r="F19" s="8">
        <v>3.95</v>
      </c>
      <c r="G19" s="8">
        <v>4.9000000000000004</v>
      </c>
    </row>
    <row r="20" spans="2:12" x14ac:dyDescent="0.25">
      <c r="B20" s="8">
        <v>4</v>
      </c>
      <c r="C20" s="8">
        <v>2.23</v>
      </c>
      <c r="D20" s="8">
        <v>2.9</v>
      </c>
      <c r="E20" s="8">
        <v>3.65</v>
      </c>
      <c r="F20" s="8">
        <v>4.7</v>
      </c>
      <c r="G20" s="8">
        <v>5.95</v>
      </c>
    </row>
    <row r="22" spans="2:12" x14ac:dyDescent="0.25">
      <c r="B22" t="s">
        <v>23</v>
      </c>
    </row>
    <row r="23" spans="2:12" x14ac:dyDescent="0.25">
      <c r="B23" s="3" t="s">
        <v>17</v>
      </c>
    </row>
    <row r="24" spans="2:12" ht="45.75" thickBot="1" x14ac:dyDescent="0.3">
      <c r="B24" s="27" t="s">
        <v>19</v>
      </c>
      <c r="C24" s="27" t="s">
        <v>18</v>
      </c>
    </row>
    <row r="25" spans="2:12" x14ac:dyDescent="0.25">
      <c r="B25" s="24">
        <v>50</v>
      </c>
      <c r="C25" s="25">
        <v>0.9</v>
      </c>
    </row>
    <row r="26" spans="2:12" x14ac:dyDescent="0.25">
      <c r="B26" s="8">
        <v>25</v>
      </c>
      <c r="C26" s="8">
        <v>0.8</v>
      </c>
    </row>
    <row r="27" spans="2:12" x14ac:dyDescent="0.25">
      <c r="B27" s="8">
        <v>10</v>
      </c>
      <c r="C27" s="8">
        <v>0.66700000000000004</v>
      </c>
    </row>
    <row r="28" spans="2:12" x14ac:dyDescent="0.25">
      <c r="B28" s="8">
        <v>5</v>
      </c>
      <c r="C28" s="8">
        <v>0.56699999999999995</v>
      </c>
    </row>
    <row r="29" spans="2:12" x14ac:dyDescent="0.25">
      <c r="B29" s="8">
        <v>2</v>
      </c>
      <c r="C29" s="8">
        <v>0.434</v>
      </c>
    </row>
    <row r="31" spans="2:12" x14ac:dyDescent="0.25">
      <c r="B31" s="1" t="s">
        <v>24</v>
      </c>
    </row>
    <row r="32" spans="2:12" x14ac:dyDescent="0.25">
      <c r="B32" s="31" t="s">
        <v>36</v>
      </c>
      <c r="C32" s="32"/>
      <c r="D32" s="32"/>
      <c r="E32" s="32"/>
      <c r="F32" s="32"/>
      <c r="G32" s="32"/>
      <c r="H32" s="32"/>
      <c r="I32" s="32"/>
      <c r="J32" s="32"/>
      <c r="K32" s="32"/>
      <c r="L32" s="32"/>
    </row>
    <row r="33" spans="2:12" ht="15.75" thickBot="1" x14ac:dyDescent="0.3">
      <c r="B33" s="17" t="s">
        <v>25</v>
      </c>
      <c r="C33" s="22"/>
      <c r="D33" s="83" t="s">
        <v>26</v>
      </c>
      <c r="E33" s="83"/>
      <c r="F33" s="83"/>
      <c r="G33" s="83"/>
      <c r="H33" s="83"/>
      <c r="I33" s="83"/>
      <c r="J33" s="22"/>
      <c r="K33" s="22"/>
      <c r="L33" s="23"/>
    </row>
    <row r="34" spans="2:12" ht="30.75" customHeight="1" x14ac:dyDescent="0.25">
      <c r="B34" s="20" t="s">
        <v>27</v>
      </c>
      <c r="C34" s="21"/>
      <c r="D34" s="84" t="s">
        <v>34</v>
      </c>
      <c r="E34" s="84"/>
      <c r="F34" s="84"/>
      <c r="G34" s="84"/>
      <c r="H34" s="84"/>
      <c r="I34" s="84"/>
      <c r="J34" s="84"/>
      <c r="K34" s="84"/>
      <c r="L34" s="85"/>
    </row>
    <row r="35" spans="2:12" ht="45" customHeight="1" x14ac:dyDescent="0.25">
      <c r="B35" s="14" t="s">
        <v>28</v>
      </c>
      <c r="C35" s="11"/>
      <c r="D35" s="86" t="s">
        <v>35</v>
      </c>
      <c r="E35" s="86"/>
      <c r="F35" s="86"/>
      <c r="G35" s="86"/>
      <c r="H35" s="86"/>
      <c r="I35" s="86"/>
      <c r="J35" s="86"/>
      <c r="K35" s="86"/>
      <c r="L35" s="87"/>
    </row>
    <row r="36" spans="2:12" ht="73.5" customHeight="1" x14ac:dyDescent="0.25">
      <c r="B36" s="14" t="s">
        <v>29</v>
      </c>
      <c r="C36" s="11"/>
      <c r="D36" s="86" t="s">
        <v>30</v>
      </c>
      <c r="E36" s="86"/>
      <c r="F36" s="86"/>
      <c r="G36" s="86"/>
      <c r="H36" s="86"/>
      <c r="I36" s="86"/>
      <c r="J36" s="86"/>
      <c r="K36" s="86"/>
      <c r="L36" s="87"/>
    </row>
    <row r="37" spans="2:12" x14ac:dyDescent="0.25">
      <c r="B37" s="14" t="s">
        <v>31</v>
      </c>
      <c r="C37" s="11"/>
      <c r="D37" s="86" t="s">
        <v>32</v>
      </c>
      <c r="E37" s="86"/>
      <c r="F37" s="86"/>
      <c r="G37" s="86"/>
      <c r="H37" s="86"/>
      <c r="I37" s="86"/>
      <c r="J37" s="86"/>
      <c r="K37" s="86"/>
      <c r="L37" s="87"/>
    </row>
    <row r="38" spans="2:12" ht="29.25" customHeight="1" x14ac:dyDescent="0.25">
      <c r="B38" s="88" t="s">
        <v>33</v>
      </c>
      <c r="C38" s="86"/>
      <c r="D38" s="86"/>
      <c r="E38" s="86"/>
      <c r="F38" s="86"/>
      <c r="G38" s="86"/>
      <c r="H38" s="86"/>
      <c r="I38" s="86"/>
      <c r="J38" s="86"/>
      <c r="K38" s="86"/>
      <c r="L38" s="87"/>
    </row>
    <row r="40" spans="2:12" x14ac:dyDescent="0.25">
      <c r="B40" s="3" t="s">
        <v>37</v>
      </c>
    </row>
    <row r="41" spans="2:12" ht="15.75" thickBot="1" x14ac:dyDescent="0.3">
      <c r="B41" s="17" t="s">
        <v>38</v>
      </c>
      <c r="C41" s="18"/>
      <c r="D41" s="18"/>
      <c r="E41" s="19" t="s">
        <v>39</v>
      </c>
    </row>
    <row r="42" spans="2:12" x14ac:dyDescent="0.25">
      <c r="B42" s="89" t="s">
        <v>40</v>
      </c>
      <c r="C42" s="90"/>
      <c r="D42" s="90"/>
      <c r="E42" s="16">
        <v>90</v>
      </c>
    </row>
    <row r="43" spans="2:12" ht="29.25" customHeight="1" x14ac:dyDescent="0.25">
      <c r="B43" s="91" t="s">
        <v>53</v>
      </c>
      <c r="C43" s="92"/>
      <c r="D43" s="92"/>
      <c r="E43" s="12" t="s">
        <v>52</v>
      </c>
    </row>
    <row r="44" spans="2:12" ht="15" customHeight="1" x14ac:dyDescent="0.25">
      <c r="B44" s="14" t="s">
        <v>41</v>
      </c>
      <c r="C44" s="11"/>
      <c r="D44" s="11"/>
      <c r="E44" s="12"/>
    </row>
    <row r="45" spans="2:12" ht="15" customHeight="1" x14ac:dyDescent="0.25">
      <c r="B45" s="14" t="s">
        <v>42</v>
      </c>
      <c r="C45" s="11"/>
      <c r="D45" s="11"/>
      <c r="E45" s="12">
        <v>60</v>
      </c>
    </row>
    <row r="46" spans="2:12" x14ac:dyDescent="0.25">
      <c r="B46" s="14" t="s">
        <v>43</v>
      </c>
      <c r="C46" s="11"/>
      <c r="D46" s="11"/>
      <c r="E46" s="12">
        <v>70</v>
      </c>
    </row>
    <row r="47" spans="2:12" x14ac:dyDescent="0.25">
      <c r="B47" s="14" t="s">
        <v>44</v>
      </c>
      <c r="C47" s="11"/>
      <c r="D47" s="11"/>
      <c r="E47" s="12"/>
    </row>
    <row r="48" spans="2:12" x14ac:dyDescent="0.25">
      <c r="B48" s="14" t="s">
        <v>45</v>
      </c>
      <c r="C48" s="11"/>
      <c r="D48" s="11"/>
      <c r="E48" s="12">
        <v>70</v>
      </c>
    </row>
    <row r="49" spans="1:9" x14ac:dyDescent="0.25">
      <c r="B49" s="14" t="s">
        <v>46</v>
      </c>
      <c r="C49" s="11"/>
      <c r="D49" s="11"/>
      <c r="E49" s="12">
        <v>80</v>
      </c>
    </row>
    <row r="50" spans="1:9" x14ac:dyDescent="0.25">
      <c r="B50" s="14" t="s">
        <v>47</v>
      </c>
      <c r="C50" s="11"/>
      <c r="D50" s="11"/>
      <c r="E50" s="12">
        <v>7</v>
      </c>
    </row>
    <row r="51" spans="1:9" x14ac:dyDescent="0.25">
      <c r="B51" s="14" t="s">
        <v>48</v>
      </c>
      <c r="C51" s="11"/>
      <c r="D51" s="11"/>
      <c r="E51" s="12">
        <v>13</v>
      </c>
    </row>
    <row r="52" spans="1:9" x14ac:dyDescent="0.25">
      <c r="B52" s="14" t="s">
        <v>49</v>
      </c>
      <c r="C52" s="11"/>
      <c r="D52" s="11"/>
      <c r="E52" s="12">
        <v>50</v>
      </c>
    </row>
    <row r="53" spans="1:9" x14ac:dyDescent="0.25">
      <c r="B53" s="14" t="s">
        <v>50</v>
      </c>
      <c r="C53" s="11"/>
      <c r="D53" s="11"/>
      <c r="E53" s="12">
        <v>90</v>
      </c>
    </row>
    <row r="54" spans="1:9" x14ac:dyDescent="0.25">
      <c r="B54" t="s">
        <v>51</v>
      </c>
    </row>
    <row r="57" spans="1:9" x14ac:dyDescent="0.25">
      <c r="B57" s="1" t="s">
        <v>54</v>
      </c>
    </row>
    <row r="59" spans="1:9" x14ac:dyDescent="0.25">
      <c r="B59" s="3" t="s">
        <v>55</v>
      </c>
    </row>
    <row r="60" spans="1:9" ht="45.75" customHeight="1" x14ac:dyDescent="0.25">
      <c r="A60" s="81" t="s">
        <v>19</v>
      </c>
      <c r="B60" s="38" t="s">
        <v>56</v>
      </c>
      <c r="C60" s="39" t="s">
        <v>60</v>
      </c>
      <c r="D60" s="39"/>
      <c r="E60" s="39"/>
      <c r="F60" s="40"/>
      <c r="H60" t="s">
        <v>61</v>
      </c>
    </row>
    <row r="61" spans="1:9" x14ac:dyDescent="0.25">
      <c r="A61" s="82"/>
      <c r="B61" s="41"/>
      <c r="C61" s="42" t="s">
        <v>27</v>
      </c>
      <c r="D61" s="42" t="s">
        <v>28</v>
      </c>
      <c r="E61" s="42" t="s">
        <v>29</v>
      </c>
      <c r="F61" s="43" t="s">
        <v>31</v>
      </c>
      <c r="H61" t="s">
        <v>62</v>
      </c>
    </row>
    <row r="62" spans="1:9" x14ac:dyDescent="0.25">
      <c r="A62" s="10">
        <v>2</v>
      </c>
      <c r="B62" s="10">
        <v>1</v>
      </c>
      <c r="C62" s="10">
        <v>0</v>
      </c>
      <c r="D62" s="10">
        <v>0.01</v>
      </c>
      <c r="E62" s="10">
        <v>0.12</v>
      </c>
      <c r="F62" s="10">
        <v>0.72</v>
      </c>
      <c r="H62" t="s">
        <v>63</v>
      </c>
    </row>
    <row r="63" spans="1:9" x14ac:dyDescent="0.25">
      <c r="A63" s="10">
        <v>2</v>
      </c>
      <c r="B63" s="10">
        <v>2</v>
      </c>
      <c r="C63" s="10">
        <v>0</v>
      </c>
      <c r="D63" s="10">
        <v>0.02</v>
      </c>
      <c r="E63" s="10">
        <v>0.15</v>
      </c>
      <c r="F63" s="10">
        <v>0.79</v>
      </c>
    </row>
    <row r="64" spans="1:9" x14ac:dyDescent="0.25">
      <c r="A64" s="10">
        <v>2</v>
      </c>
      <c r="B64" s="10">
        <v>3</v>
      </c>
      <c r="C64" s="10">
        <v>0</v>
      </c>
      <c r="D64" s="10">
        <v>0.06</v>
      </c>
      <c r="E64" s="10">
        <v>0.2</v>
      </c>
      <c r="F64" s="10">
        <v>0.89</v>
      </c>
      <c r="I64" t="s">
        <v>64</v>
      </c>
    </row>
    <row r="65" spans="1:9" x14ac:dyDescent="0.25">
      <c r="A65" s="10">
        <v>2</v>
      </c>
      <c r="B65" s="10">
        <v>4</v>
      </c>
      <c r="C65" s="10">
        <v>0.02</v>
      </c>
      <c r="D65" s="10">
        <v>0.11</v>
      </c>
      <c r="E65" s="10">
        <v>0.27</v>
      </c>
      <c r="F65" s="10">
        <v>1.01</v>
      </c>
      <c r="I65" t="s">
        <v>65</v>
      </c>
    </row>
    <row r="66" spans="1:9" x14ac:dyDescent="0.25">
      <c r="A66" s="8"/>
      <c r="B66" s="8"/>
      <c r="C66" s="8"/>
      <c r="D66" s="8"/>
      <c r="E66" s="8"/>
      <c r="F66" s="8"/>
    </row>
    <row r="67" spans="1:9" x14ac:dyDescent="0.25">
      <c r="A67" s="10">
        <v>10</v>
      </c>
      <c r="B67" s="10">
        <v>1</v>
      </c>
      <c r="C67" s="10">
        <v>0.08</v>
      </c>
      <c r="D67" s="10">
        <v>0.22</v>
      </c>
      <c r="E67" s="10">
        <v>0.44</v>
      </c>
      <c r="F67" s="10">
        <v>1.24</v>
      </c>
      <c r="I67" t="s">
        <v>66</v>
      </c>
    </row>
    <row r="68" spans="1:9" x14ac:dyDescent="0.25">
      <c r="A68" s="10">
        <v>10</v>
      </c>
      <c r="B68" s="10">
        <v>2</v>
      </c>
      <c r="C68" s="10">
        <v>0.13</v>
      </c>
      <c r="D68" s="10">
        <v>0.28000000000000003</v>
      </c>
      <c r="E68" s="10">
        <v>0.52</v>
      </c>
      <c r="F68" s="10">
        <v>1.34</v>
      </c>
      <c r="H68" t="s">
        <v>67</v>
      </c>
    </row>
    <row r="69" spans="1:9" x14ac:dyDescent="0.25">
      <c r="A69" s="10">
        <v>10</v>
      </c>
      <c r="B69" s="10">
        <v>3</v>
      </c>
      <c r="C69" s="10">
        <v>0.19</v>
      </c>
      <c r="D69" s="10">
        <v>0.36</v>
      </c>
      <c r="E69" s="10">
        <v>0.62</v>
      </c>
      <c r="F69" s="10">
        <v>1.5</v>
      </c>
    </row>
    <row r="70" spans="1:9" x14ac:dyDescent="0.25">
      <c r="A70" s="10">
        <v>10</v>
      </c>
      <c r="B70" s="10">
        <v>4</v>
      </c>
      <c r="C70" s="10">
        <v>0.28000000000000003</v>
      </c>
      <c r="D70" s="10">
        <v>0.46</v>
      </c>
      <c r="E70" s="10">
        <v>0.73</v>
      </c>
      <c r="F70" s="10">
        <v>1.69</v>
      </c>
      <c r="I70" t="s">
        <v>68</v>
      </c>
    </row>
    <row r="71" spans="1:9" x14ac:dyDescent="0.25">
      <c r="A71" s="8"/>
      <c r="B71" s="8"/>
      <c r="C71" s="8"/>
      <c r="D71" s="8"/>
      <c r="E71" s="8"/>
      <c r="F71" s="8"/>
    </row>
    <row r="72" spans="1:9" x14ac:dyDescent="0.25">
      <c r="A72" s="8">
        <v>100</v>
      </c>
      <c r="B72" s="10">
        <v>1</v>
      </c>
      <c r="C72" s="8">
        <v>0.44</v>
      </c>
      <c r="D72" s="8">
        <v>0.67</v>
      </c>
      <c r="E72" s="8">
        <v>0.99</v>
      </c>
      <c r="F72" s="8">
        <v>1.97</v>
      </c>
    </row>
    <row r="73" spans="1:9" x14ac:dyDescent="0.25">
      <c r="A73" s="8">
        <v>100</v>
      </c>
      <c r="B73" s="10">
        <v>2</v>
      </c>
      <c r="C73" s="8">
        <v>0.53</v>
      </c>
      <c r="D73" s="8">
        <v>0.78</v>
      </c>
      <c r="E73" s="8">
        <v>1.1299999999999999</v>
      </c>
      <c r="F73" s="8">
        <v>2.12</v>
      </c>
      <c r="H73" t="s">
        <v>75</v>
      </c>
    </row>
    <row r="74" spans="1:9" x14ac:dyDescent="0.25">
      <c r="A74" s="8">
        <v>100</v>
      </c>
      <c r="B74" s="10">
        <v>3</v>
      </c>
      <c r="C74" s="8">
        <v>0.66</v>
      </c>
      <c r="D74" s="8">
        <v>0.92</v>
      </c>
      <c r="E74" s="8">
        <v>1.29</v>
      </c>
      <c r="F74" s="8">
        <v>2.36</v>
      </c>
      <c r="I74" t="s">
        <v>69</v>
      </c>
    </row>
    <row r="75" spans="1:9" x14ac:dyDescent="0.25">
      <c r="A75" s="8">
        <v>100</v>
      </c>
      <c r="B75" s="10">
        <v>4</v>
      </c>
      <c r="C75" s="8">
        <v>0.8</v>
      </c>
      <c r="D75" s="8">
        <v>1.08</v>
      </c>
      <c r="E75" s="8">
        <v>1.46</v>
      </c>
      <c r="F75" s="8">
        <v>2.64</v>
      </c>
      <c r="I75" t="s">
        <v>70</v>
      </c>
    </row>
    <row r="76" spans="1:9" x14ac:dyDescent="0.25">
      <c r="I76" t="s">
        <v>71</v>
      </c>
    </row>
    <row r="77" spans="1:9" x14ac:dyDescent="0.25">
      <c r="I77" t="s">
        <v>72</v>
      </c>
    </row>
    <row r="78" spans="1:9" x14ac:dyDescent="0.25">
      <c r="I78" t="s">
        <v>73</v>
      </c>
    </row>
    <row r="79" spans="1:9" x14ac:dyDescent="0.25">
      <c r="I79" t="s">
        <v>74</v>
      </c>
    </row>
    <row r="81" spans="1:15" x14ac:dyDescent="0.25">
      <c r="B81" s="1" t="s">
        <v>58</v>
      </c>
    </row>
    <row r="82" spans="1:15" x14ac:dyDescent="0.25">
      <c r="B82" s="44" t="s">
        <v>59</v>
      </c>
    </row>
    <row r="84" spans="1:15" x14ac:dyDescent="0.25">
      <c r="A84" s="8"/>
      <c r="B84" s="55" t="s">
        <v>56</v>
      </c>
      <c r="C84" s="55" t="s">
        <v>60</v>
      </c>
      <c r="D84" s="55"/>
      <c r="E84" s="55"/>
      <c r="F84" s="55"/>
      <c r="H84" t="s">
        <v>79</v>
      </c>
    </row>
    <row r="85" spans="1:15" x14ac:dyDescent="0.25">
      <c r="A85" s="8"/>
      <c r="B85" s="55"/>
      <c r="C85" s="9" t="s">
        <v>27</v>
      </c>
      <c r="D85" s="9" t="s">
        <v>28</v>
      </c>
      <c r="E85" s="9" t="s">
        <v>29</v>
      </c>
      <c r="F85" s="9" t="s">
        <v>31</v>
      </c>
      <c r="H85" t="s">
        <v>76</v>
      </c>
    </row>
    <row r="86" spans="1:15" x14ac:dyDescent="0.25">
      <c r="A86" s="8">
        <v>2</v>
      </c>
      <c r="B86" s="8">
        <v>1</v>
      </c>
      <c r="C86" s="10">
        <v>0</v>
      </c>
      <c r="D86" s="10">
        <v>0.03</v>
      </c>
      <c r="E86" s="10">
        <v>0.47</v>
      </c>
      <c r="F86" s="8">
        <v>1.69</v>
      </c>
      <c r="H86" s="79" t="s">
        <v>77</v>
      </c>
      <c r="I86" s="79"/>
      <c r="J86" s="79"/>
      <c r="K86" s="79"/>
      <c r="L86" s="79"/>
      <c r="M86" s="79"/>
      <c r="N86" s="79"/>
      <c r="O86" s="79"/>
    </row>
    <row r="87" spans="1:15" x14ac:dyDescent="0.25">
      <c r="A87" s="8">
        <v>2</v>
      </c>
      <c r="B87" s="8">
        <v>2</v>
      </c>
      <c r="C87" s="10">
        <v>0</v>
      </c>
      <c r="D87" s="10">
        <v>0.08</v>
      </c>
      <c r="E87" s="10">
        <v>0.6</v>
      </c>
      <c r="F87" s="8">
        <v>1.86</v>
      </c>
      <c r="H87" s="79"/>
      <c r="I87" s="79"/>
      <c r="J87" s="79"/>
      <c r="K87" s="79"/>
      <c r="L87" s="79"/>
      <c r="M87" s="79"/>
      <c r="N87" s="79"/>
      <c r="O87" s="79"/>
    </row>
    <row r="88" spans="1:15" x14ac:dyDescent="0.25">
      <c r="A88" s="8">
        <v>2</v>
      </c>
      <c r="B88" s="8">
        <v>3</v>
      </c>
      <c r="C88" s="10">
        <v>0</v>
      </c>
      <c r="D88" s="10">
        <v>0.21</v>
      </c>
      <c r="E88" s="10">
        <v>0.78</v>
      </c>
      <c r="F88" s="8">
        <v>2.04</v>
      </c>
      <c r="H88" s="79"/>
      <c r="I88" s="79"/>
      <c r="J88" s="79"/>
      <c r="K88" s="79"/>
      <c r="L88" s="79"/>
      <c r="M88" s="79"/>
      <c r="N88" s="79"/>
      <c r="O88" s="79"/>
    </row>
    <row r="89" spans="1:15" x14ac:dyDescent="0.25">
      <c r="A89" s="8">
        <v>2</v>
      </c>
      <c r="B89" s="10">
        <v>4</v>
      </c>
      <c r="C89" s="10">
        <v>0.05</v>
      </c>
      <c r="D89" s="10">
        <v>0.38</v>
      </c>
      <c r="E89" s="10">
        <v>1</v>
      </c>
      <c r="F89" s="10">
        <v>2.17</v>
      </c>
      <c r="H89" t="s">
        <v>78</v>
      </c>
    </row>
    <row r="90" spans="1:15" x14ac:dyDescent="0.25">
      <c r="A90" s="8"/>
      <c r="B90" s="8"/>
      <c r="C90" s="8"/>
      <c r="D90" s="8"/>
      <c r="E90" s="8"/>
      <c r="F90" s="8"/>
    </row>
    <row r="91" spans="1:15" x14ac:dyDescent="0.25">
      <c r="A91" s="8">
        <v>10</v>
      </c>
      <c r="B91" s="10">
        <v>1</v>
      </c>
      <c r="C91" s="10">
        <v>0.24</v>
      </c>
      <c r="D91" s="10">
        <v>0.76</v>
      </c>
      <c r="E91" s="10">
        <v>1.49</v>
      </c>
      <c r="F91" s="10">
        <v>2.89</v>
      </c>
    </row>
    <row r="92" spans="1:15" x14ac:dyDescent="0.25">
      <c r="A92" s="8">
        <v>10</v>
      </c>
      <c r="B92" s="10">
        <v>2</v>
      </c>
      <c r="C92" s="10">
        <v>0.38</v>
      </c>
      <c r="D92" s="10">
        <v>0.95</v>
      </c>
      <c r="E92" s="10">
        <v>1.71</v>
      </c>
      <c r="F92" s="10">
        <v>3.14</v>
      </c>
    </row>
    <row r="93" spans="1:15" x14ac:dyDescent="0.25">
      <c r="A93" s="8">
        <v>10</v>
      </c>
      <c r="B93" s="10">
        <v>3</v>
      </c>
      <c r="C93" s="10">
        <v>0.57999999999999996</v>
      </c>
      <c r="D93" s="10">
        <v>1.19</v>
      </c>
      <c r="E93" s="10">
        <v>2</v>
      </c>
      <c r="F93" s="10">
        <v>3.39</v>
      </c>
    </row>
    <row r="94" spans="1:15" x14ac:dyDescent="0.25">
      <c r="A94" s="8">
        <v>10</v>
      </c>
      <c r="B94" s="10">
        <v>4</v>
      </c>
      <c r="C94" s="10">
        <v>0.87</v>
      </c>
      <c r="D94" s="10">
        <v>1.45</v>
      </c>
      <c r="E94" s="10">
        <v>2.2599999999999998</v>
      </c>
      <c r="F94" s="10">
        <v>3.57</v>
      </c>
    </row>
    <row r="95" spans="1:15" x14ac:dyDescent="0.25">
      <c r="A95" s="8"/>
      <c r="B95" s="8"/>
      <c r="C95" s="8"/>
      <c r="D95" s="8"/>
      <c r="E95" s="8"/>
      <c r="F95" s="8"/>
    </row>
    <row r="96" spans="1:15" x14ac:dyDescent="0.25">
      <c r="A96" s="8">
        <v>100</v>
      </c>
      <c r="B96" s="10">
        <v>1</v>
      </c>
      <c r="C96" s="10">
        <v>1.29</v>
      </c>
      <c r="D96" s="10">
        <v>2.0299999999999998</v>
      </c>
      <c r="E96" s="10">
        <v>2.87</v>
      </c>
      <c r="F96" s="10">
        <v>4.37</v>
      </c>
    </row>
    <row r="97" spans="1:15" x14ac:dyDescent="0.25">
      <c r="A97" s="8">
        <v>100</v>
      </c>
      <c r="B97" s="10">
        <v>2</v>
      </c>
      <c r="C97" s="10">
        <v>1.56</v>
      </c>
      <c r="D97" s="10">
        <v>2.2799999999999998</v>
      </c>
      <c r="E97" s="10">
        <v>3.14</v>
      </c>
      <c r="F97" s="10">
        <v>4.7</v>
      </c>
    </row>
    <row r="98" spans="1:15" x14ac:dyDescent="0.25">
      <c r="A98" s="8">
        <v>100</v>
      </c>
      <c r="B98" s="10">
        <v>3</v>
      </c>
      <c r="C98" s="10">
        <v>1.87</v>
      </c>
      <c r="D98" s="10">
        <v>2.6</v>
      </c>
      <c r="E98" s="10">
        <v>3.45</v>
      </c>
      <c r="F98" s="10">
        <v>5.0199999999999996</v>
      </c>
    </row>
    <row r="99" spans="1:15" x14ac:dyDescent="0.25">
      <c r="A99" s="8">
        <v>100</v>
      </c>
      <c r="B99" s="10">
        <v>4</v>
      </c>
      <c r="C99" s="10">
        <v>2.2000000000000002</v>
      </c>
      <c r="D99" s="10">
        <v>2.92</v>
      </c>
      <c r="E99" s="10">
        <v>3.73</v>
      </c>
      <c r="F99" s="10">
        <v>5.25</v>
      </c>
    </row>
    <row r="100" spans="1:15" x14ac:dyDescent="0.25">
      <c r="H100" t="s">
        <v>80</v>
      </c>
    </row>
    <row r="101" spans="1:15" x14ac:dyDescent="0.25">
      <c r="B101" s="3" t="s">
        <v>84</v>
      </c>
      <c r="H101" s="79" t="s">
        <v>81</v>
      </c>
      <c r="I101" s="79"/>
      <c r="J101" s="79"/>
      <c r="K101" s="79"/>
      <c r="L101" s="79"/>
      <c r="M101" s="79"/>
      <c r="N101" s="79"/>
      <c r="O101" s="79"/>
    </row>
    <row r="102" spans="1:15" x14ac:dyDescent="0.25">
      <c r="H102" s="79"/>
      <c r="I102" s="79"/>
      <c r="J102" s="79"/>
      <c r="K102" s="79"/>
      <c r="L102" s="79"/>
      <c r="M102" s="79"/>
      <c r="N102" s="79"/>
      <c r="O102" s="79"/>
    </row>
    <row r="103" spans="1:15" x14ac:dyDescent="0.25">
      <c r="B103" s="46" t="s">
        <v>3</v>
      </c>
      <c r="C103" s="40" t="s">
        <v>91</v>
      </c>
    </row>
    <row r="104" spans="1:15" ht="15.75" thickBot="1" x14ac:dyDescent="0.3">
      <c r="B104" s="28"/>
      <c r="C104" s="30" t="s">
        <v>90</v>
      </c>
    </row>
    <row r="105" spans="1:15" x14ac:dyDescent="0.25">
      <c r="B105" s="34">
        <v>1</v>
      </c>
      <c r="C105" s="16">
        <v>4.7</v>
      </c>
      <c r="H105" s="45" t="s">
        <v>83</v>
      </c>
    </row>
    <row r="106" spans="1:15" x14ac:dyDescent="0.25">
      <c r="B106" s="13" t="s">
        <v>89</v>
      </c>
      <c r="C106" s="12" t="s">
        <v>85</v>
      </c>
      <c r="H106" s="45" t="s">
        <v>82</v>
      </c>
    </row>
    <row r="107" spans="1:15" x14ac:dyDescent="0.25">
      <c r="B107" s="14">
        <v>2</v>
      </c>
      <c r="C107" s="12">
        <v>5.05</v>
      </c>
    </row>
    <row r="108" spans="1:15" x14ac:dyDescent="0.25">
      <c r="B108" s="14"/>
      <c r="C108" s="12" t="s">
        <v>86</v>
      </c>
    </row>
    <row r="109" spans="1:15" x14ac:dyDescent="0.25">
      <c r="B109" s="14">
        <v>3</v>
      </c>
      <c r="C109" s="12">
        <v>5.38</v>
      </c>
    </row>
    <row r="110" spans="1:15" x14ac:dyDescent="0.25">
      <c r="B110" s="14"/>
      <c r="C110" s="12" t="s">
        <v>87</v>
      </c>
    </row>
    <row r="111" spans="1:15" x14ac:dyDescent="0.25">
      <c r="B111" s="14">
        <v>4</v>
      </c>
      <c r="C111" s="12">
        <v>5.61</v>
      </c>
    </row>
    <row r="112" spans="1:15" x14ac:dyDescent="0.25">
      <c r="B112" s="14"/>
      <c r="C112" s="12" t="s">
        <v>88</v>
      </c>
    </row>
    <row r="114" spans="1:13" x14ac:dyDescent="0.25">
      <c r="B114" s="3" t="s">
        <v>92</v>
      </c>
    </row>
    <row r="116" spans="1:13" x14ac:dyDescent="0.25">
      <c r="B116" s="38" t="s">
        <v>56</v>
      </c>
      <c r="C116" s="39" t="s">
        <v>60</v>
      </c>
      <c r="D116" s="39"/>
      <c r="E116" s="39"/>
      <c r="F116" s="40"/>
      <c r="H116" s="80" t="s">
        <v>108</v>
      </c>
      <c r="I116" s="80"/>
      <c r="J116" s="80"/>
      <c r="K116" s="80"/>
      <c r="L116" s="80"/>
      <c r="M116" s="80"/>
    </row>
    <row r="117" spans="1:13" x14ac:dyDescent="0.25">
      <c r="B117" s="41"/>
      <c r="C117" s="42" t="s">
        <v>27</v>
      </c>
      <c r="D117" s="42" t="s">
        <v>28</v>
      </c>
      <c r="E117" s="42" t="s">
        <v>29</v>
      </c>
      <c r="F117" s="43" t="s">
        <v>31</v>
      </c>
      <c r="H117" s="80"/>
      <c r="I117" s="80"/>
      <c r="J117" s="80"/>
      <c r="K117" s="80"/>
      <c r="L117" s="80"/>
      <c r="M117" s="80"/>
    </row>
    <row r="118" spans="1:13" x14ac:dyDescent="0.25">
      <c r="B118" s="35">
        <v>1</v>
      </c>
      <c r="C118" s="37">
        <v>0.27</v>
      </c>
      <c r="D118" s="37">
        <v>0.43</v>
      </c>
      <c r="E118" s="37">
        <v>0.61</v>
      </c>
      <c r="F118" s="37">
        <v>0.93</v>
      </c>
      <c r="H118" s="80"/>
      <c r="I118" s="80"/>
      <c r="J118" s="80"/>
      <c r="K118" s="80"/>
      <c r="L118" s="80"/>
      <c r="M118" s="80"/>
    </row>
    <row r="119" spans="1:13" x14ac:dyDescent="0.25">
      <c r="B119" s="34"/>
      <c r="C119" s="24" t="s">
        <v>57</v>
      </c>
      <c r="D119" s="24" t="s">
        <v>93</v>
      </c>
      <c r="E119" s="24" t="s">
        <v>94</v>
      </c>
      <c r="F119" s="25" t="s">
        <v>95</v>
      </c>
      <c r="H119" s="80"/>
      <c r="I119" s="80"/>
      <c r="J119" s="80"/>
      <c r="K119" s="80"/>
      <c r="L119" s="80"/>
      <c r="M119" s="80"/>
    </row>
    <row r="120" spans="1:13" x14ac:dyDescent="0.25">
      <c r="B120" s="35">
        <v>2</v>
      </c>
      <c r="C120" s="37">
        <v>0.31</v>
      </c>
      <c r="D120" s="37">
        <v>0.45</v>
      </c>
      <c r="E120" s="37">
        <v>0.62</v>
      </c>
      <c r="F120" s="37">
        <v>0.93</v>
      </c>
      <c r="H120" s="80"/>
      <c r="I120" s="80"/>
      <c r="J120" s="80"/>
      <c r="K120" s="80"/>
      <c r="L120" s="80"/>
      <c r="M120" s="80"/>
    </row>
    <row r="121" spans="1:13" x14ac:dyDescent="0.25">
      <c r="B121" s="34"/>
      <c r="C121" s="24" t="s">
        <v>96</v>
      </c>
      <c r="D121" s="24" t="s">
        <v>97</v>
      </c>
      <c r="E121" s="24" t="s">
        <v>98</v>
      </c>
      <c r="F121" s="25" t="s">
        <v>99</v>
      </c>
      <c r="H121" s="80"/>
      <c r="I121" s="80"/>
      <c r="J121" s="80"/>
      <c r="K121" s="80"/>
      <c r="L121" s="80"/>
      <c r="M121" s="80"/>
    </row>
    <row r="122" spans="1:13" x14ac:dyDescent="0.25">
      <c r="B122" s="35">
        <v>3</v>
      </c>
      <c r="C122" s="37">
        <v>0.35</v>
      </c>
      <c r="D122" s="37">
        <v>0.48</v>
      </c>
      <c r="E122" s="37">
        <v>0.64</v>
      </c>
      <c r="F122" s="37">
        <v>0.93</v>
      </c>
      <c r="H122" s="80"/>
      <c r="I122" s="80"/>
      <c r="J122" s="80"/>
      <c r="K122" s="80"/>
      <c r="L122" s="80"/>
      <c r="M122" s="80"/>
    </row>
    <row r="123" spans="1:13" x14ac:dyDescent="0.25">
      <c r="B123" s="34"/>
      <c r="C123" s="24" t="s">
        <v>100</v>
      </c>
      <c r="D123" s="24" t="s">
        <v>101</v>
      </c>
      <c r="E123" s="24" t="s">
        <v>102</v>
      </c>
      <c r="F123" s="25" t="s">
        <v>103</v>
      </c>
    </row>
    <row r="124" spans="1:13" x14ac:dyDescent="0.25">
      <c r="B124" s="35">
        <v>4</v>
      </c>
      <c r="C124" s="37">
        <v>0.39</v>
      </c>
      <c r="D124" s="37">
        <v>0.52</v>
      </c>
      <c r="E124" s="37">
        <v>0.66</v>
      </c>
      <c r="F124" s="37">
        <v>0.94</v>
      </c>
    </row>
    <row r="125" spans="1:13" x14ac:dyDescent="0.25">
      <c r="B125" s="20"/>
      <c r="C125" s="24" t="s">
        <v>104</v>
      </c>
      <c r="D125" s="24" t="s">
        <v>105</v>
      </c>
      <c r="E125" s="24" t="s">
        <v>106</v>
      </c>
      <c r="F125" s="24" t="s">
        <v>107</v>
      </c>
    </row>
    <row r="127" spans="1:13" x14ac:dyDescent="0.25">
      <c r="A127" s="50" t="s">
        <v>120</v>
      </c>
    </row>
    <row r="128" spans="1:13" x14ac:dyDescent="0.25">
      <c r="B128" t="s">
        <v>123</v>
      </c>
      <c r="D128">
        <v>2</v>
      </c>
    </row>
    <row r="144" spans="2:2" x14ac:dyDescent="0.25">
      <c r="B144" s="7"/>
    </row>
    <row r="158" spans="2:2" x14ac:dyDescent="0.25">
      <c r="B158" s="7">
        <v>4</v>
      </c>
    </row>
  </sheetData>
  <mergeCells count="18">
    <mergeCell ref="H86:O88"/>
    <mergeCell ref="H101:O102"/>
    <mergeCell ref="H116:M122"/>
    <mergeCell ref="A60:A61"/>
    <mergeCell ref="D33:I33"/>
    <mergeCell ref="D34:L34"/>
    <mergeCell ref="D35:L35"/>
    <mergeCell ref="D36:L36"/>
    <mergeCell ref="D37:L37"/>
    <mergeCell ref="B38:L38"/>
    <mergeCell ref="B42:D42"/>
    <mergeCell ref="B43:D43"/>
    <mergeCell ref="C9:E9"/>
    <mergeCell ref="B4:E4"/>
    <mergeCell ref="C5:E5"/>
    <mergeCell ref="C6:E6"/>
    <mergeCell ref="C7:E7"/>
    <mergeCell ref="C8:E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115" zoomScaleNormal="100" zoomScaleSheetLayoutView="115" workbookViewId="0">
      <selection activeCell="P16" sqref="P16"/>
    </sheetView>
  </sheetViews>
  <sheetFormatPr defaultRowHeight="15" x14ac:dyDescent="0.25"/>
  <sheetData/>
  <pageMargins left="0.7" right="0.7" top="0.75" bottom="0.75" header="0.3" footer="0.3"/>
  <pageSetup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Method</vt:lpstr>
      <vt:lpstr>Drainage Basin Map</vt:lpstr>
      <vt:lpstr>Sheet1!Print_Area</vt:lpstr>
    </vt:vector>
  </TitlesOfParts>
  <Company>Bernalillo County Public Works Division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kjohnson</dc:creator>
  <cp:lastModifiedBy>Kris Johnson</cp:lastModifiedBy>
  <cp:lastPrinted>2013-09-30T16:44:38Z</cp:lastPrinted>
  <dcterms:created xsi:type="dcterms:W3CDTF">2012-02-21T16:46:00Z</dcterms:created>
  <dcterms:modified xsi:type="dcterms:W3CDTF">2013-09-30T21:53:35Z</dcterms:modified>
</cp:coreProperties>
</file>