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26" i="1" l="1"/>
  <c r="M15" i="1" l="1"/>
  <c r="K16" i="1"/>
  <c r="L16" i="1"/>
  <c r="M16" i="1"/>
  <c r="N64" i="1" s="1"/>
  <c r="O64" i="1" s="1"/>
  <c r="L17" i="1"/>
  <c r="M17" i="1"/>
  <c r="N65" i="1" s="1"/>
  <c r="O65" i="1" s="1"/>
  <c r="K19" i="1"/>
  <c r="L19" i="1"/>
  <c r="M19" i="1"/>
  <c r="N67" i="1" s="1"/>
  <c r="O67" i="1" s="1"/>
  <c r="K20" i="1"/>
  <c r="L20" i="1"/>
  <c r="M20" i="1"/>
  <c r="N68" i="1" s="1"/>
  <c r="O68" i="1" s="1"/>
  <c r="K21" i="1"/>
  <c r="L21" i="1"/>
  <c r="M21" i="1"/>
  <c r="N69" i="1" s="1"/>
  <c r="O69" i="1" s="1"/>
  <c r="J16" i="1"/>
  <c r="J19" i="1"/>
  <c r="J20" i="1"/>
  <c r="J21" i="1"/>
  <c r="J14" i="1"/>
  <c r="E15" i="1"/>
  <c r="E16" i="1"/>
  <c r="E17" i="1"/>
  <c r="E18" i="1"/>
  <c r="E19" i="1"/>
  <c r="E20" i="1"/>
  <c r="E14" i="1"/>
  <c r="L69" i="1" l="1"/>
  <c r="C69" i="1"/>
  <c r="L68" i="1"/>
  <c r="C68" i="1"/>
  <c r="L56" i="1"/>
  <c r="M56" i="1" s="1"/>
  <c r="L67" i="1"/>
  <c r="C67" i="1"/>
  <c r="C55" i="1"/>
  <c r="L64" i="1"/>
  <c r="C64" i="1"/>
  <c r="L52" i="1"/>
  <c r="M52" i="1" s="1"/>
  <c r="J18" i="1"/>
  <c r="L18" i="1"/>
  <c r="K18" i="1"/>
  <c r="M18" i="1"/>
  <c r="N66" i="1" s="1"/>
  <c r="O66" i="1" s="1"/>
  <c r="J17" i="1"/>
  <c r="K17" i="1"/>
  <c r="L41" i="1" s="1"/>
  <c r="M41" i="1" s="1"/>
  <c r="J15" i="1"/>
  <c r="L15" i="1"/>
  <c r="K15" i="1"/>
  <c r="C27" i="1" s="1"/>
  <c r="D27" i="1" s="1"/>
  <c r="H27" i="1" s="1"/>
  <c r="M14" i="1"/>
  <c r="N62" i="1" s="1"/>
  <c r="O62" i="1" s="1"/>
  <c r="L14" i="1"/>
  <c r="K14" i="1"/>
  <c r="C62" i="1" s="1"/>
  <c r="D62" i="1" s="1"/>
  <c r="L55" i="1"/>
  <c r="M55" i="1" s="1"/>
  <c r="L57" i="1"/>
  <c r="L53" i="1"/>
  <c r="M53" i="1" s="1"/>
  <c r="C56" i="1"/>
  <c r="C52" i="1"/>
  <c r="D64" i="1" s="1"/>
  <c r="C53" i="1"/>
  <c r="D53" i="1" s="1"/>
  <c r="H53" i="1" s="1"/>
  <c r="I53" i="1" s="1"/>
  <c r="N63" i="1"/>
  <c r="N51" i="1"/>
  <c r="O51" i="1" s="1"/>
  <c r="N52" i="1"/>
  <c r="N53" i="1"/>
  <c r="O53" i="1" s="1"/>
  <c r="N55" i="1"/>
  <c r="O55" i="1" s="1"/>
  <c r="N56" i="1"/>
  <c r="N57" i="1"/>
  <c r="O57" i="1" s="1"/>
  <c r="N39" i="1"/>
  <c r="N40" i="1"/>
  <c r="O40" i="1" s="1"/>
  <c r="N41" i="1"/>
  <c r="O41" i="1" s="1"/>
  <c r="N43" i="1"/>
  <c r="O43" i="1" s="1"/>
  <c r="N44" i="1"/>
  <c r="O44" i="1" s="1"/>
  <c r="N45" i="1"/>
  <c r="O45" i="1" s="1"/>
  <c r="O63" i="1"/>
  <c r="O56" i="1"/>
  <c r="O52" i="1"/>
  <c r="O39" i="1"/>
  <c r="N27" i="1"/>
  <c r="N28" i="1"/>
  <c r="N29" i="1"/>
  <c r="N31" i="1"/>
  <c r="N32" i="1"/>
  <c r="O32" i="1" s="1"/>
  <c r="N33" i="1"/>
  <c r="O29" i="1"/>
  <c r="O31" i="1"/>
  <c r="L40" i="1"/>
  <c r="M40" i="1" s="1"/>
  <c r="L43" i="1"/>
  <c r="M43" i="1" s="1"/>
  <c r="L44" i="1"/>
  <c r="M44" i="1" s="1"/>
  <c r="D31" i="1"/>
  <c r="C40" i="1"/>
  <c r="D40" i="1" s="1"/>
  <c r="H40" i="1" s="1"/>
  <c r="I40" i="1" s="1"/>
  <c r="C41" i="1"/>
  <c r="D41" i="1" s="1"/>
  <c r="H41" i="1" s="1"/>
  <c r="I41" i="1" s="1"/>
  <c r="C43" i="1"/>
  <c r="D43" i="1" s="1"/>
  <c r="C44" i="1"/>
  <c r="D44" i="1" s="1"/>
  <c r="H44" i="1" s="1"/>
  <c r="I44" i="1" s="1"/>
  <c r="C28" i="1"/>
  <c r="D28" i="1" s="1"/>
  <c r="H28" i="1" s="1"/>
  <c r="I28" i="1" s="1"/>
  <c r="C31" i="1"/>
  <c r="C32" i="1"/>
  <c r="D32" i="1" s="1"/>
  <c r="H32" i="1" s="1"/>
  <c r="I32" i="1" s="1"/>
  <c r="N16" i="1"/>
  <c r="N19" i="1"/>
  <c r="N20" i="1"/>
  <c r="N21" i="1"/>
  <c r="L28" i="1"/>
  <c r="M28" i="1" s="1"/>
  <c r="L31" i="1"/>
  <c r="M31" i="1" s="1"/>
  <c r="L32" i="1"/>
  <c r="M32" i="1" s="1"/>
  <c r="B67" i="1"/>
  <c r="B51" i="1"/>
  <c r="B52" i="1"/>
  <c r="B53" i="1"/>
  <c r="B54" i="1"/>
  <c r="B55" i="1"/>
  <c r="B56" i="1"/>
  <c r="B57" i="1"/>
  <c r="B39" i="1"/>
  <c r="B40" i="1"/>
  <c r="B41" i="1"/>
  <c r="B42" i="1"/>
  <c r="B43" i="1"/>
  <c r="B44" i="1"/>
  <c r="B45" i="1"/>
  <c r="B38" i="1"/>
  <c r="B27" i="1"/>
  <c r="B63" i="1" s="1"/>
  <c r="B28" i="1"/>
  <c r="B64" i="1" s="1"/>
  <c r="B29" i="1"/>
  <c r="B65" i="1" s="1"/>
  <c r="B30" i="1"/>
  <c r="B66" i="1" s="1"/>
  <c r="B31" i="1"/>
  <c r="B32" i="1"/>
  <c r="B68" i="1" s="1"/>
  <c r="B33" i="1"/>
  <c r="B69" i="1" s="1"/>
  <c r="N30" i="1" l="1"/>
  <c r="O30" i="1" s="1"/>
  <c r="N54" i="1"/>
  <c r="O54" i="1" s="1"/>
  <c r="L42" i="1"/>
  <c r="M42" i="1" s="1"/>
  <c r="N42" i="1"/>
  <c r="O42" i="1" s="1"/>
  <c r="D56" i="1"/>
  <c r="H56" i="1" s="1"/>
  <c r="I56" i="1" s="1"/>
  <c r="D68" i="1"/>
  <c r="M68" i="1"/>
  <c r="D55" i="1"/>
  <c r="D67" i="1"/>
  <c r="E31" i="1"/>
  <c r="H31" i="1"/>
  <c r="I31" i="1" s="1"/>
  <c r="E43" i="1"/>
  <c r="H43" i="1"/>
  <c r="I43" i="1" s="1"/>
  <c r="H64" i="1"/>
  <c r="I64" i="1" s="1"/>
  <c r="J64" i="1"/>
  <c r="K64" i="1" s="1"/>
  <c r="F64" i="1"/>
  <c r="G64" i="1" s="1"/>
  <c r="E64" i="1"/>
  <c r="D52" i="1"/>
  <c r="L51" i="1"/>
  <c r="M51" i="1" s="1"/>
  <c r="N18" i="1"/>
  <c r="C30" i="1"/>
  <c r="D30" i="1" s="1"/>
  <c r="H30" i="1" s="1"/>
  <c r="I30" i="1" s="1"/>
  <c r="C54" i="1"/>
  <c r="L30" i="1"/>
  <c r="M30" i="1" s="1"/>
  <c r="C42" i="1"/>
  <c r="D42" i="1" s="1"/>
  <c r="H42" i="1" s="1"/>
  <c r="I42" i="1" s="1"/>
  <c r="L54" i="1"/>
  <c r="M54" i="1" s="1"/>
  <c r="L66" i="1"/>
  <c r="C66" i="1"/>
  <c r="L29" i="1"/>
  <c r="M29" i="1" s="1"/>
  <c r="N17" i="1"/>
  <c r="C65" i="1"/>
  <c r="L65" i="1"/>
  <c r="M65" i="1" s="1"/>
  <c r="C29" i="1"/>
  <c r="D29" i="1" s="1"/>
  <c r="H29" i="1" s="1"/>
  <c r="I29" i="1" s="1"/>
  <c r="D65" i="1"/>
  <c r="N15" i="1"/>
  <c r="C63" i="1"/>
  <c r="C51" i="1"/>
  <c r="E62" i="1"/>
  <c r="J62" i="1"/>
  <c r="K62" i="1" s="1"/>
  <c r="H62" i="1"/>
  <c r="I62" i="1" s="1"/>
  <c r="F62" i="1"/>
  <c r="G62" i="1" s="1"/>
  <c r="L26" i="1"/>
  <c r="C38" i="1"/>
  <c r="D38" i="1" s="1"/>
  <c r="H38" i="1" s="1"/>
  <c r="I38" i="1" s="1"/>
  <c r="L38" i="1"/>
  <c r="M38" i="1" s="1"/>
  <c r="N26" i="1"/>
  <c r="N38" i="1"/>
  <c r="O38" i="1" s="1"/>
  <c r="N50" i="1"/>
  <c r="O50" i="1" s="1"/>
  <c r="C50" i="1"/>
  <c r="L50" i="1"/>
  <c r="M50" i="1" s="1"/>
  <c r="E56" i="1"/>
  <c r="J56" i="1"/>
  <c r="K56" i="1" s="1"/>
  <c r="F56" i="1"/>
  <c r="G56" i="1" s="1"/>
  <c r="J53" i="1"/>
  <c r="K53" i="1" s="1"/>
  <c r="F53" i="1"/>
  <c r="G53" i="1" s="1"/>
  <c r="E53" i="1"/>
  <c r="E44" i="1"/>
  <c r="J44" i="1"/>
  <c r="K44" i="1" s="1"/>
  <c r="F44" i="1"/>
  <c r="G44" i="1" s="1"/>
  <c r="E40" i="1"/>
  <c r="J40" i="1"/>
  <c r="K40" i="1" s="1"/>
  <c r="F40" i="1"/>
  <c r="G40" i="1" s="1"/>
  <c r="J28" i="1"/>
  <c r="K28" i="1" s="1"/>
  <c r="E28" i="1"/>
  <c r="J41" i="1"/>
  <c r="K41" i="1" s="1"/>
  <c r="E41" i="1"/>
  <c r="F41" i="1"/>
  <c r="G41" i="1" s="1"/>
  <c r="E38" i="1"/>
  <c r="J38" i="1"/>
  <c r="K38" i="1" s="1"/>
  <c r="O33" i="1"/>
  <c r="O28" i="1"/>
  <c r="F43" i="1"/>
  <c r="G43" i="1" s="1"/>
  <c r="J43" i="1"/>
  <c r="K43" i="1" s="1"/>
  <c r="F28" i="1"/>
  <c r="G28" i="1" s="1"/>
  <c r="F32" i="1"/>
  <c r="G32" i="1" s="1"/>
  <c r="E32" i="1"/>
  <c r="J32" i="1"/>
  <c r="K32" i="1" s="1"/>
  <c r="F31" i="1"/>
  <c r="G31" i="1" s="1"/>
  <c r="J31" i="1"/>
  <c r="K31" i="1" s="1"/>
  <c r="J42" i="1" l="1"/>
  <c r="K42" i="1" s="1"/>
  <c r="E42" i="1"/>
  <c r="E29" i="1"/>
  <c r="J29" i="1"/>
  <c r="K29" i="1" s="1"/>
  <c r="H68" i="1"/>
  <c r="I68" i="1" s="1"/>
  <c r="J68" i="1"/>
  <c r="K68" i="1" s="1"/>
  <c r="F68" i="1"/>
  <c r="G68" i="1" s="1"/>
  <c r="E68" i="1"/>
  <c r="H67" i="1"/>
  <c r="I67" i="1" s="1"/>
  <c r="F67" i="1"/>
  <c r="G67" i="1" s="1"/>
  <c r="J67" i="1"/>
  <c r="K67" i="1" s="1"/>
  <c r="E67" i="1"/>
  <c r="F55" i="1"/>
  <c r="G55" i="1" s="1"/>
  <c r="H55" i="1"/>
  <c r="I55" i="1" s="1"/>
  <c r="E55" i="1"/>
  <c r="M67" i="1" s="1"/>
  <c r="J55" i="1"/>
  <c r="K55" i="1" s="1"/>
  <c r="F30" i="1"/>
  <c r="G30" i="1" s="1"/>
  <c r="F42" i="1"/>
  <c r="G42" i="1" s="1"/>
  <c r="F29" i="1"/>
  <c r="G29" i="1" s="1"/>
  <c r="E52" i="1"/>
  <c r="M64" i="1" s="1"/>
  <c r="H52" i="1"/>
  <c r="I52" i="1" s="1"/>
  <c r="F52" i="1"/>
  <c r="G52" i="1" s="1"/>
  <c r="J52" i="1"/>
  <c r="K52" i="1" s="1"/>
  <c r="D54" i="1"/>
  <c r="D66" i="1"/>
  <c r="J30" i="1"/>
  <c r="K30" i="1" s="1"/>
  <c r="E30" i="1"/>
  <c r="E65" i="1"/>
  <c r="H65" i="1"/>
  <c r="I65" i="1" s="1"/>
  <c r="J65" i="1"/>
  <c r="K65" i="1" s="1"/>
  <c r="F65" i="1"/>
  <c r="G65" i="1" s="1"/>
  <c r="D51" i="1"/>
  <c r="D63" i="1"/>
  <c r="F38" i="1"/>
  <c r="G38" i="1" s="1"/>
  <c r="I27" i="1"/>
  <c r="H66" i="1" l="1"/>
  <c r="I66" i="1" s="1"/>
  <c r="J66" i="1"/>
  <c r="K66" i="1" s="1"/>
  <c r="F66" i="1"/>
  <c r="G66" i="1" s="1"/>
  <c r="E66" i="1"/>
  <c r="H54" i="1"/>
  <c r="I54" i="1" s="1"/>
  <c r="E54" i="1"/>
  <c r="M66" i="1" s="1"/>
  <c r="F54" i="1"/>
  <c r="G54" i="1" s="1"/>
  <c r="J54" i="1"/>
  <c r="K54" i="1" s="1"/>
  <c r="F51" i="1"/>
  <c r="G51" i="1" s="1"/>
  <c r="H51" i="1"/>
  <c r="I51" i="1" s="1"/>
  <c r="J51" i="1"/>
  <c r="K51" i="1" s="1"/>
  <c r="E51" i="1"/>
  <c r="H63" i="1"/>
  <c r="I63" i="1" s="1"/>
  <c r="J63" i="1"/>
  <c r="K63" i="1" s="1"/>
  <c r="E63" i="1"/>
  <c r="F63" i="1"/>
  <c r="G63" i="1" s="1"/>
  <c r="L33" i="1"/>
  <c r="L45" i="1"/>
  <c r="O27" i="1" l="1"/>
  <c r="B50" i="1"/>
  <c r="B26" i="1"/>
  <c r="B62" i="1" s="1"/>
  <c r="D50" i="1"/>
  <c r="H50" i="1" s="1"/>
  <c r="I50" i="1" s="1"/>
  <c r="F50" i="1" l="1"/>
  <c r="G50" i="1" s="1"/>
  <c r="J50" i="1"/>
  <c r="K50" i="1" s="1"/>
  <c r="E50" i="1"/>
  <c r="C26" i="1"/>
  <c r="D26" i="1" s="1"/>
  <c r="H26" i="1" s="1"/>
  <c r="I26" i="1" s="1"/>
  <c r="L62" i="1"/>
  <c r="L63" i="1"/>
  <c r="M63" i="1" s="1"/>
  <c r="L39" i="1"/>
  <c r="M39" i="1" s="1"/>
  <c r="C39" i="1"/>
  <c r="D39" i="1" s="1"/>
  <c r="O26" i="1"/>
  <c r="L27" i="1"/>
  <c r="M27" i="1" s="1"/>
  <c r="N14" i="1"/>
  <c r="M26" i="1"/>
  <c r="E39" i="1" l="1"/>
  <c r="H39" i="1"/>
  <c r="I39" i="1" s="1"/>
  <c r="F26" i="1"/>
  <c r="G26" i="1" s="1"/>
  <c r="J26" i="1"/>
  <c r="K26" i="1" s="1"/>
  <c r="M62" i="1"/>
  <c r="E26" i="1"/>
  <c r="J39" i="1"/>
  <c r="K39" i="1" s="1"/>
  <c r="F39" i="1"/>
  <c r="G39" i="1" s="1"/>
  <c r="J27" i="1"/>
  <c r="K27" i="1" s="1"/>
  <c r="F27" i="1"/>
  <c r="G27" i="1" s="1"/>
  <c r="E27" i="1"/>
  <c r="M45" i="1" l="1"/>
  <c r="M57" i="1"/>
  <c r="C33" i="1"/>
  <c r="D33" i="1" s="1"/>
  <c r="E21" i="1"/>
  <c r="M33" i="1" s="1"/>
  <c r="F33" i="1" l="1"/>
  <c r="G33" i="1" s="1"/>
  <c r="H33" i="1"/>
  <c r="I33" i="1" s="1"/>
  <c r="J33" i="1"/>
  <c r="K33" i="1" s="1"/>
  <c r="E33" i="1"/>
  <c r="C45" i="1"/>
  <c r="D45" i="1" s="1"/>
  <c r="H45" i="1" s="1"/>
  <c r="I45" i="1" s="1"/>
  <c r="C57" i="1"/>
  <c r="D57" i="1" l="1"/>
  <c r="H57" i="1" s="1"/>
  <c r="I57" i="1" s="1"/>
  <c r="D69" i="1"/>
  <c r="J57" i="1"/>
  <c r="K57" i="1" s="1"/>
  <c r="F57" i="1"/>
  <c r="G57" i="1" s="1"/>
  <c r="E57" i="1"/>
  <c r="M69" i="1" s="1"/>
  <c r="E45" i="1"/>
  <c r="J45" i="1"/>
  <c r="K45" i="1" s="1"/>
  <c r="F45" i="1"/>
  <c r="G45" i="1" s="1"/>
  <c r="H69" i="1" l="1"/>
  <c r="I69" i="1" s="1"/>
  <c r="E69" i="1"/>
  <c r="J69" i="1"/>
  <c r="K69" i="1" s="1"/>
  <c r="F69" i="1"/>
  <c r="G69" i="1" s="1"/>
</calcChain>
</file>

<file path=xl/sharedStrings.xml><?xml version="1.0" encoding="utf-8"?>
<sst xmlns="http://schemas.openxmlformats.org/spreadsheetml/2006/main" count="135" uniqueCount="41">
  <si>
    <t>BASIN SIZE</t>
  </si>
  <si>
    <t>ACRES</t>
  </si>
  <si>
    <t>A</t>
  </si>
  <si>
    <t>B</t>
  </si>
  <si>
    <t>C</t>
  </si>
  <si>
    <t>D</t>
  </si>
  <si>
    <t>LAND TREATMENT PERCENT BY TYPE</t>
  </si>
  <si>
    <t>TABLE A-8. EXCESS PRECIPITATION, E (INCHES) - 6 HOUR STORM</t>
  </si>
  <si>
    <t>ZONE</t>
  </si>
  <si>
    <t>TREATMENT (100-YR)</t>
  </si>
  <si>
    <t>BASIN NAME</t>
  </si>
  <si>
    <t>WEIGHTED E</t>
  </si>
  <si>
    <t>INCHES</t>
  </si>
  <si>
    <t>AC-FT</t>
  </si>
  <si>
    <t>CF</t>
  </si>
  <si>
    <t>ZONE 1</t>
  </si>
  <si>
    <t>ZONE 3</t>
  </si>
  <si>
    <t>TABLE A-9. PEAK DISCHARGE (CFS/ACRE)</t>
  </si>
  <si>
    <t>LAND TREATMENT BY AREA (ACRES)</t>
  </si>
  <si>
    <t>AREA CHECK</t>
  </si>
  <si>
    <t>CFS/AC</t>
  </si>
  <si>
    <t>CFS</t>
  </si>
  <si>
    <t>YIELD</t>
  </si>
  <si>
    <t>TABLE A-2. DEPTH (INCHES) AT 100-YEAR STORM</t>
  </si>
  <si>
    <t>ZONE 2</t>
  </si>
  <si>
    <t>SF</t>
  </si>
  <si>
    <t>ZONE 4</t>
  </si>
  <si>
    <r>
      <t>V</t>
    </r>
    <r>
      <rPr>
        <vertAlign val="subscript"/>
        <sz val="11"/>
        <color theme="1"/>
        <rFont val="Calibri"/>
        <family val="2"/>
        <scheme val="minor"/>
      </rPr>
      <t>360</t>
    </r>
    <r>
      <rPr>
        <sz val="11"/>
        <color theme="1"/>
        <rFont val="Calibri"/>
        <family val="2"/>
        <scheme val="minor"/>
      </rPr>
      <t xml:space="preserve"> / 6HR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</si>
  <si>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1440</t>
    </r>
    <r>
      <rPr>
        <sz val="11"/>
        <color theme="1"/>
        <rFont val="Calibri"/>
        <family val="2"/>
        <scheme val="minor"/>
      </rPr>
      <t xml:space="preserve"> / 24HR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</si>
  <si>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4d</t>
    </r>
    <r>
      <rPr>
        <sz val="11"/>
        <color theme="1"/>
        <rFont val="Calibri"/>
        <family val="2"/>
        <scheme val="minor"/>
      </rPr>
      <t xml:space="preserve"> / 4DAY VOL.</t>
    </r>
  </si>
  <si>
    <r>
      <t>V</t>
    </r>
    <r>
      <rPr>
        <vertAlign val="subscript"/>
        <sz val="11"/>
        <color theme="1"/>
        <rFont val="Calibri"/>
        <family val="2"/>
        <scheme val="minor"/>
      </rPr>
      <t>10d</t>
    </r>
    <r>
      <rPr>
        <sz val="11"/>
        <color theme="1"/>
        <rFont val="Calibri"/>
        <family val="2"/>
        <scheme val="minor"/>
      </rPr>
      <t xml:space="preserve"> / 10DAY VOL.</t>
    </r>
  </si>
  <si>
    <r>
      <t>Q</t>
    </r>
    <r>
      <rPr>
        <vertAlign val="subscript"/>
        <sz val="11"/>
        <color theme="1"/>
        <rFont val="Calibri"/>
        <family val="2"/>
        <scheme val="minor"/>
      </rPr>
      <t>P</t>
    </r>
  </si>
  <si>
    <t>1ST FLUSH VOLUME</t>
  </si>
  <si>
    <t>N/A</t>
  </si>
  <si>
    <r>
      <t>P</t>
    </r>
    <r>
      <rPr>
        <vertAlign val="subscript"/>
        <sz val="11"/>
        <color theme="1"/>
        <rFont val="Calibri"/>
        <family val="2"/>
        <scheme val="minor"/>
      </rPr>
      <t>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</si>
  <si>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360MIN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</si>
  <si>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1440MIN</t>
    </r>
  </si>
  <si>
    <r>
      <t>P</t>
    </r>
    <r>
      <rPr>
        <vertAlign val="subscript"/>
        <sz val="11"/>
        <color theme="1"/>
        <rFont val="Calibri"/>
        <family val="2"/>
        <scheme val="minor"/>
      </rPr>
      <t>4DAY</t>
    </r>
  </si>
  <si>
    <r>
      <t>P</t>
    </r>
    <r>
      <rPr>
        <vertAlign val="subscript"/>
        <sz val="11"/>
        <color theme="1"/>
        <rFont val="Calibri"/>
        <family val="2"/>
        <scheme val="minor"/>
      </rPr>
      <t>10DAY</t>
    </r>
  </si>
  <si>
    <t>site</t>
  </si>
  <si>
    <t>50% 100-yr/24hr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</si>
</sst>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0" fontId="0" fillId="0" borderId="1" xfId="0" applyFill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70"/>
  <sheetViews>
    <sheetView tabSelected="1" zoomScale="85" zoomScaleNormal="85" workbookViewId="0">
      <selection activeCell="S17" sqref="S17"/>
    </sheetView>
  </sheetViews>
  <sheetFormatPr defaultRowHeight="15" x14ac:dyDescent="0.25"/>
  <cols>
    <col min="2" max="2" width="13.42578125" customWidth="1"/>
    <col min="3" max="3" width="12.7109375" customWidth="1"/>
  </cols>
  <sheetData>
    <row r="3" spans="2:19" x14ac:dyDescent="0.25">
      <c r="B3" s="1" t="s">
        <v>23</v>
      </c>
      <c r="C3" s="1"/>
      <c r="D3" s="1"/>
      <c r="E3" s="1"/>
      <c r="F3" s="1"/>
      <c r="G3" s="1"/>
      <c r="I3" s="1" t="s">
        <v>7</v>
      </c>
      <c r="J3" s="1"/>
      <c r="K3" s="1"/>
      <c r="L3" s="1"/>
      <c r="M3" s="1"/>
      <c r="O3" s="1" t="s">
        <v>17</v>
      </c>
      <c r="P3" s="1"/>
      <c r="Q3" s="1"/>
      <c r="R3" s="1"/>
      <c r="S3" s="1"/>
    </row>
    <row r="4" spans="2:19" ht="18" x14ac:dyDescent="0.35">
      <c r="B4" s="1" t="s">
        <v>8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I4" s="1"/>
      <c r="J4" s="1" t="s">
        <v>9</v>
      </c>
      <c r="K4" s="1"/>
      <c r="L4" s="1"/>
      <c r="M4" s="1"/>
      <c r="O4" s="1"/>
      <c r="P4" s="1" t="s">
        <v>9</v>
      </c>
      <c r="Q4" s="1"/>
      <c r="R4" s="1"/>
      <c r="S4" s="1"/>
    </row>
    <row r="5" spans="2:19" x14ac:dyDescent="0.25">
      <c r="B5" s="1">
        <v>1</v>
      </c>
      <c r="C5" s="1">
        <v>1.87</v>
      </c>
      <c r="D5" s="2">
        <v>2.2000000000000002</v>
      </c>
      <c r="E5" s="1">
        <v>2.66</v>
      </c>
      <c r="F5" s="2">
        <v>3.12</v>
      </c>
      <c r="G5" s="1">
        <v>3.67</v>
      </c>
      <c r="I5" s="1" t="s">
        <v>8</v>
      </c>
      <c r="J5" s="1" t="s">
        <v>2</v>
      </c>
      <c r="K5" s="1" t="s">
        <v>3</v>
      </c>
      <c r="L5" s="1" t="s">
        <v>4</v>
      </c>
      <c r="M5" s="1" t="s">
        <v>5</v>
      </c>
      <c r="O5" s="1" t="s">
        <v>8</v>
      </c>
      <c r="P5" s="1" t="s">
        <v>2</v>
      </c>
      <c r="Q5" s="1" t="s">
        <v>3</v>
      </c>
      <c r="R5" s="1" t="s">
        <v>4</v>
      </c>
      <c r="S5" s="1" t="s">
        <v>5</v>
      </c>
    </row>
    <row r="6" spans="2:19" x14ac:dyDescent="0.25">
      <c r="B6" s="1">
        <v>2</v>
      </c>
      <c r="C6" s="1">
        <v>2.0099999999999998</v>
      </c>
      <c r="D6" s="2">
        <v>2.35</v>
      </c>
      <c r="E6" s="1">
        <v>2.75</v>
      </c>
      <c r="F6" s="2">
        <v>3.3</v>
      </c>
      <c r="G6" s="1">
        <v>3.95</v>
      </c>
      <c r="I6" s="1">
        <v>1</v>
      </c>
      <c r="J6" s="1">
        <v>0.44</v>
      </c>
      <c r="K6" s="1">
        <v>0.67</v>
      </c>
      <c r="L6" s="1">
        <v>0.99</v>
      </c>
      <c r="M6" s="1">
        <v>1.97</v>
      </c>
      <c r="O6" s="1">
        <v>1</v>
      </c>
      <c r="P6" s="2">
        <v>1.29</v>
      </c>
      <c r="Q6" s="2">
        <v>2.0299999999999998</v>
      </c>
      <c r="R6" s="2">
        <v>2.87</v>
      </c>
      <c r="S6" s="2">
        <v>4.37</v>
      </c>
    </row>
    <row r="7" spans="2:19" x14ac:dyDescent="0.25">
      <c r="B7" s="1">
        <v>3</v>
      </c>
      <c r="C7" s="1">
        <v>2.14</v>
      </c>
      <c r="D7" s="2">
        <v>2.6</v>
      </c>
      <c r="E7" s="2">
        <v>3.1</v>
      </c>
      <c r="F7" s="2">
        <v>3.95</v>
      </c>
      <c r="G7" s="2">
        <v>4.9000000000000004</v>
      </c>
      <c r="I7" s="1">
        <v>2</v>
      </c>
      <c r="J7" s="1">
        <v>0.53</v>
      </c>
      <c r="K7" s="1">
        <v>0.78</v>
      </c>
      <c r="L7" s="1">
        <v>1.1299999999999999</v>
      </c>
      <c r="M7" s="1">
        <v>2.12</v>
      </c>
      <c r="O7" s="1">
        <v>2</v>
      </c>
      <c r="P7" s="2">
        <v>1.56</v>
      </c>
      <c r="Q7" s="2">
        <v>2.2799999999999998</v>
      </c>
      <c r="R7" s="2">
        <v>3.14</v>
      </c>
      <c r="S7" s="2">
        <v>4.7</v>
      </c>
    </row>
    <row r="8" spans="2:19" x14ac:dyDescent="0.25">
      <c r="B8" s="1">
        <v>4</v>
      </c>
      <c r="C8" s="1">
        <v>2.23</v>
      </c>
      <c r="D8" s="2">
        <v>2.9</v>
      </c>
      <c r="E8" s="1">
        <v>3.65</v>
      </c>
      <c r="F8" s="2">
        <v>4.7</v>
      </c>
      <c r="G8" s="1">
        <v>5.95</v>
      </c>
      <c r="I8" s="1">
        <v>3</v>
      </c>
      <c r="J8" s="1">
        <v>0.66</v>
      </c>
      <c r="K8" s="1">
        <v>0.92</v>
      </c>
      <c r="L8" s="1">
        <v>1.29</v>
      </c>
      <c r="M8" s="1">
        <v>2.36</v>
      </c>
      <c r="O8" s="1">
        <v>3</v>
      </c>
      <c r="P8" s="2">
        <v>1.87</v>
      </c>
      <c r="Q8" s="2">
        <v>2.6</v>
      </c>
      <c r="R8" s="2">
        <v>3.45</v>
      </c>
      <c r="S8" s="2">
        <v>5.0199999999999996</v>
      </c>
    </row>
    <row r="9" spans="2:19" x14ac:dyDescent="0.25">
      <c r="I9" s="1">
        <v>4</v>
      </c>
      <c r="J9" s="2">
        <v>0.8</v>
      </c>
      <c r="K9" s="1">
        <v>1.08</v>
      </c>
      <c r="L9" s="1">
        <v>1.46</v>
      </c>
      <c r="M9" s="1">
        <v>2.64</v>
      </c>
      <c r="O9" s="1">
        <v>4</v>
      </c>
      <c r="P9" s="2">
        <v>2.2000000000000002</v>
      </c>
      <c r="Q9" s="2">
        <v>2.92</v>
      </c>
      <c r="R9" s="2">
        <v>3.73</v>
      </c>
      <c r="S9" s="2">
        <v>5.25</v>
      </c>
    </row>
    <row r="12" spans="2:19" x14ac:dyDescent="0.25">
      <c r="B12" s="1" t="s">
        <v>10</v>
      </c>
      <c r="C12" s="1" t="s">
        <v>8</v>
      </c>
      <c r="D12" s="24" t="s">
        <v>0</v>
      </c>
      <c r="E12" s="24"/>
      <c r="F12" s="22" t="s">
        <v>6</v>
      </c>
      <c r="G12" s="25"/>
      <c r="H12" s="25"/>
      <c r="I12" s="23"/>
      <c r="J12" s="26" t="s">
        <v>18</v>
      </c>
      <c r="K12" s="27"/>
      <c r="L12" s="27"/>
      <c r="M12" s="28"/>
      <c r="N12" s="1" t="s">
        <v>19</v>
      </c>
    </row>
    <row r="13" spans="2:19" x14ac:dyDescent="0.25">
      <c r="B13" s="1"/>
      <c r="C13" s="1"/>
      <c r="D13" s="1" t="s">
        <v>25</v>
      </c>
      <c r="E13" s="1" t="s">
        <v>1</v>
      </c>
      <c r="F13" s="1" t="s">
        <v>2</v>
      </c>
      <c r="G13" s="1" t="s">
        <v>3</v>
      </c>
      <c r="H13" s="1" t="s">
        <v>4</v>
      </c>
      <c r="I13" s="1" t="s">
        <v>5</v>
      </c>
      <c r="J13" s="5" t="s">
        <v>2</v>
      </c>
      <c r="K13" s="5" t="s">
        <v>3</v>
      </c>
      <c r="L13" s="5" t="s">
        <v>4</v>
      </c>
      <c r="M13" s="5" t="s">
        <v>5</v>
      </c>
      <c r="N13" s="5" t="s">
        <v>1</v>
      </c>
    </row>
    <row r="14" spans="2:19" x14ac:dyDescent="0.25">
      <c r="B14" s="1" t="s">
        <v>39</v>
      </c>
      <c r="C14" s="1">
        <v>1</v>
      </c>
      <c r="D14" s="1">
        <v>15031</v>
      </c>
      <c r="E14" s="4">
        <f>D14/43560</f>
        <v>0.34506427915518822</v>
      </c>
      <c r="F14" s="3">
        <v>0</v>
      </c>
      <c r="G14" s="3">
        <v>0.28000000000000003</v>
      </c>
      <c r="H14" s="3">
        <v>0.23</v>
      </c>
      <c r="I14" s="3">
        <v>0.49</v>
      </c>
      <c r="J14" s="1">
        <f>$E14*F14</f>
        <v>0</v>
      </c>
      <c r="K14" s="1">
        <f t="shared" ref="K14:M21" si="0">$E14*G14</f>
        <v>9.6617998163452706E-2</v>
      </c>
      <c r="L14" s="1">
        <f t="shared" si="0"/>
        <v>7.936478420569329E-2</v>
      </c>
      <c r="M14" s="1">
        <f t="shared" si="0"/>
        <v>0.16908149678604223</v>
      </c>
      <c r="N14" s="4">
        <f>SUM(J14:M14)</f>
        <v>0.34506427915518822</v>
      </c>
    </row>
    <row r="15" spans="2:19" x14ac:dyDescent="0.25">
      <c r="B15" s="1">
        <v>0</v>
      </c>
      <c r="C15" s="1">
        <v>2</v>
      </c>
      <c r="D15" s="1">
        <v>7251</v>
      </c>
      <c r="E15" s="4">
        <f t="shared" ref="E15:E21" si="1">D15/43560</f>
        <v>0.16646005509641873</v>
      </c>
      <c r="F15" s="3">
        <v>0</v>
      </c>
      <c r="G15" s="3">
        <v>0</v>
      </c>
      <c r="H15" s="3">
        <v>0</v>
      </c>
      <c r="I15" s="3">
        <v>1</v>
      </c>
      <c r="J15" s="1">
        <f t="shared" ref="J15:J21" si="2">$E15*F15</f>
        <v>0</v>
      </c>
      <c r="K15" s="1">
        <f t="shared" si="0"/>
        <v>0</v>
      </c>
      <c r="L15" s="1">
        <f t="shared" si="0"/>
        <v>0</v>
      </c>
      <c r="M15" s="1">
        <f t="shared" si="0"/>
        <v>0.16646005509641873</v>
      </c>
      <c r="N15" s="4">
        <f t="shared" ref="N15:N21" si="3">SUM(J15:M15)</f>
        <v>0.16646005509641873</v>
      </c>
    </row>
    <row r="16" spans="2:19" x14ac:dyDescent="0.25">
      <c r="B16" s="1">
        <v>0</v>
      </c>
      <c r="C16" s="1">
        <v>0</v>
      </c>
      <c r="D16" s="1"/>
      <c r="E16" s="4">
        <f t="shared" si="1"/>
        <v>0</v>
      </c>
      <c r="F16" s="3">
        <v>0</v>
      </c>
      <c r="G16" s="3">
        <v>0</v>
      </c>
      <c r="H16" s="3">
        <v>0</v>
      </c>
      <c r="I16" s="3">
        <v>0</v>
      </c>
      <c r="J16" s="1">
        <f t="shared" si="2"/>
        <v>0</v>
      </c>
      <c r="K16" s="1">
        <f t="shared" si="0"/>
        <v>0</v>
      </c>
      <c r="L16" s="1">
        <f t="shared" si="0"/>
        <v>0</v>
      </c>
      <c r="M16" s="1">
        <f t="shared" si="0"/>
        <v>0</v>
      </c>
      <c r="N16" s="4">
        <f t="shared" si="3"/>
        <v>0</v>
      </c>
    </row>
    <row r="17" spans="2:21" x14ac:dyDescent="0.25">
      <c r="B17" s="1">
        <v>0</v>
      </c>
      <c r="C17" s="1">
        <v>2</v>
      </c>
      <c r="D17" s="1">
        <v>6949</v>
      </c>
      <c r="E17" s="4">
        <f t="shared" si="1"/>
        <v>0.15952708907254362</v>
      </c>
      <c r="F17" s="3">
        <v>0</v>
      </c>
      <c r="G17" s="3">
        <v>0</v>
      </c>
      <c r="H17" s="3">
        <v>0</v>
      </c>
      <c r="I17" s="3">
        <v>1</v>
      </c>
      <c r="J17" s="1">
        <f t="shared" si="2"/>
        <v>0</v>
      </c>
      <c r="K17" s="1">
        <f t="shared" si="0"/>
        <v>0</v>
      </c>
      <c r="L17" s="1">
        <f t="shared" si="0"/>
        <v>0</v>
      </c>
      <c r="M17" s="1">
        <f t="shared" si="0"/>
        <v>0.15952708907254362</v>
      </c>
      <c r="N17" s="4">
        <f t="shared" si="3"/>
        <v>0.15952708907254362</v>
      </c>
    </row>
    <row r="18" spans="2:21" x14ac:dyDescent="0.25">
      <c r="B18" s="1">
        <v>0</v>
      </c>
      <c r="C18" s="1">
        <v>2</v>
      </c>
      <c r="D18" s="1">
        <v>7251</v>
      </c>
      <c r="E18" s="4">
        <f t="shared" si="1"/>
        <v>0.16646005509641873</v>
      </c>
      <c r="F18" s="3">
        <v>0</v>
      </c>
      <c r="G18" s="3">
        <v>0</v>
      </c>
      <c r="H18" s="3">
        <v>0</v>
      </c>
      <c r="I18" s="3">
        <v>0.96</v>
      </c>
      <c r="J18" s="1">
        <f t="shared" si="2"/>
        <v>0</v>
      </c>
      <c r="K18" s="1">
        <f t="shared" si="0"/>
        <v>0</v>
      </c>
      <c r="L18" s="1">
        <f t="shared" si="0"/>
        <v>0</v>
      </c>
      <c r="M18" s="1">
        <f t="shared" si="0"/>
        <v>0.15980165289256199</v>
      </c>
      <c r="N18" s="4">
        <f t="shared" si="3"/>
        <v>0.15980165289256199</v>
      </c>
    </row>
    <row r="19" spans="2:21" x14ac:dyDescent="0.25">
      <c r="B19" s="1" t="s">
        <v>33</v>
      </c>
      <c r="C19" s="1">
        <v>0</v>
      </c>
      <c r="D19" s="1"/>
      <c r="E19" s="4">
        <f t="shared" si="1"/>
        <v>0</v>
      </c>
      <c r="F19" s="3">
        <v>0</v>
      </c>
      <c r="G19" s="3">
        <v>0</v>
      </c>
      <c r="H19" s="3">
        <v>0</v>
      </c>
      <c r="I19" s="3">
        <v>0</v>
      </c>
      <c r="J19" s="1">
        <f t="shared" si="2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4">
        <f t="shared" si="3"/>
        <v>0</v>
      </c>
    </row>
    <row r="20" spans="2:21" x14ac:dyDescent="0.25">
      <c r="B20" s="1" t="s">
        <v>33</v>
      </c>
      <c r="C20" s="1">
        <v>0</v>
      </c>
      <c r="D20" s="1"/>
      <c r="E20" s="4">
        <f t="shared" si="1"/>
        <v>0</v>
      </c>
      <c r="F20" s="3">
        <v>0</v>
      </c>
      <c r="G20" s="3">
        <v>0</v>
      </c>
      <c r="H20" s="3">
        <v>0</v>
      </c>
      <c r="I20" s="3">
        <v>0</v>
      </c>
      <c r="J20" s="1">
        <f t="shared" si="2"/>
        <v>0</v>
      </c>
      <c r="K20" s="1">
        <f t="shared" si="0"/>
        <v>0</v>
      </c>
      <c r="L20" s="1">
        <f t="shared" si="0"/>
        <v>0</v>
      </c>
      <c r="M20" s="1">
        <f t="shared" si="0"/>
        <v>0</v>
      </c>
      <c r="N20" s="4">
        <f t="shared" si="3"/>
        <v>0</v>
      </c>
    </row>
    <row r="21" spans="2:21" x14ac:dyDescent="0.25">
      <c r="B21" s="1" t="s">
        <v>33</v>
      </c>
      <c r="C21" s="1">
        <v>0</v>
      </c>
      <c r="D21" s="1"/>
      <c r="E21" s="4">
        <f t="shared" si="1"/>
        <v>0</v>
      </c>
      <c r="F21" s="3">
        <v>0</v>
      </c>
      <c r="G21" s="3">
        <v>0</v>
      </c>
      <c r="H21" s="3">
        <v>0</v>
      </c>
      <c r="I21" s="3">
        <v>0</v>
      </c>
      <c r="J21" s="1">
        <f t="shared" si="2"/>
        <v>0</v>
      </c>
      <c r="K21" s="1">
        <f t="shared" si="0"/>
        <v>0</v>
      </c>
      <c r="L21" s="1">
        <f t="shared" si="0"/>
        <v>0</v>
      </c>
      <c r="M21" s="1">
        <f t="shared" si="0"/>
        <v>0</v>
      </c>
      <c r="N21" s="4">
        <f t="shared" si="3"/>
        <v>0</v>
      </c>
    </row>
    <row r="22" spans="2:21" x14ac:dyDescent="0.25">
      <c r="P22" s="7"/>
      <c r="Q22" s="7"/>
      <c r="R22" s="7"/>
      <c r="S22" s="7"/>
      <c r="T22" s="7"/>
    </row>
    <row r="23" spans="2:21" x14ac:dyDescent="0.25">
      <c r="L23" s="7"/>
      <c r="M23" s="7"/>
      <c r="N23" s="7"/>
      <c r="O23" s="7"/>
      <c r="P23" s="7"/>
      <c r="Q23" s="7"/>
    </row>
    <row r="24" spans="2:21" ht="19.5" x14ac:dyDescent="0.35">
      <c r="B24" s="9" t="s">
        <v>15</v>
      </c>
      <c r="C24" s="12" t="s">
        <v>11</v>
      </c>
      <c r="D24" s="22" t="s">
        <v>27</v>
      </c>
      <c r="E24" s="23"/>
      <c r="F24" s="22" t="s">
        <v>28</v>
      </c>
      <c r="G24" s="23"/>
      <c r="H24" s="22" t="s">
        <v>29</v>
      </c>
      <c r="I24" s="23"/>
      <c r="J24" s="24" t="s">
        <v>30</v>
      </c>
      <c r="K24" s="24"/>
      <c r="L24" s="10" t="s">
        <v>31</v>
      </c>
      <c r="M24" s="10" t="s">
        <v>22</v>
      </c>
      <c r="N24" s="22" t="s">
        <v>32</v>
      </c>
      <c r="O24" s="23"/>
      <c r="Q24" s="7"/>
    </row>
    <row r="25" spans="2:21" x14ac:dyDescent="0.25">
      <c r="B25" s="1" t="s">
        <v>10</v>
      </c>
      <c r="C25" s="10" t="s">
        <v>12</v>
      </c>
      <c r="D25" s="10" t="s">
        <v>13</v>
      </c>
      <c r="E25" s="10" t="s">
        <v>14</v>
      </c>
      <c r="F25" s="10" t="s">
        <v>13</v>
      </c>
      <c r="G25" s="10" t="s">
        <v>14</v>
      </c>
      <c r="H25" s="10" t="s">
        <v>13</v>
      </c>
      <c r="I25" s="10" t="s">
        <v>14</v>
      </c>
      <c r="J25" s="10" t="s">
        <v>13</v>
      </c>
      <c r="K25" s="10" t="s">
        <v>14</v>
      </c>
      <c r="L25" s="10" t="s">
        <v>21</v>
      </c>
      <c r="M25" s="10" t="s">
        <v>20</v>
      </c>
      <c r="N25" s="10" t="s">
        <v>13</v>
      </c>
      <c r="O25" s="10" t="s">
        <v>14</v>
      </c>
      <c r="Q25" s="29" t="s">
        <v>40</v>
      </c>
    </row>
    <row r="26" spans="2:21" x14ac:dyDescent="0.25">
      <c r="B26" s="11" t="str">
        <f>B14</f>
        <v>site</v>
      </c>
      <c r="C26" s="13">
        <f>($J$6*J14+$K$6*K14+$L$6*L14+$M$6*M14)/E14</f>
        <v>1.3805999999999998</v>
      </c>
      <c r="D26" s="14">
        <f>E14*C26/12</f>
        <v>3.9699645316804401E-2</v>
      </c>
      <c r="E26" s="15">
        <f>D26*43560</f>
        <v>1729.3165499999998</v>
      </c>
      <c r="F26" s="14">
        <f>D26+M14*($E$5-$D$5)/12</f>
        <v>4.6181102693602684E-2</v>
      </c>
      <c r="G26" s="15">
        <f>F26*43560</f>
        <v>2011.648833333333</v>
      </c>
      <c r="H26" s="14">
        <f>D26+M14*($F$5-$D$5)/12</f>
        <v>5.2662560070400974E-2</v>
      </c>
      <c r="I26" s="15">
        <f>H26*43560</f>
        <v>2293.9811166666664</v>
      </c>
      <c r="J26" s="14">
        <f>D26+M14*($G$5-$D$5)/12</f>
        <v>6.0412128673094576E-2</v>
      </c>
      <c r="K26" s="15">
        <f>J26*43560</f>
        <v>2631.5523249999997</v>
      </c>
      <c r="L26" s="13">
        <f>J14*P$6+K14*Q$6+L14*R$6+M14*S$6</f>
        <v>1.1627976078971534</v>
      </c>
      <c r="M26" s="13">
        <f>L26/E14</f>
        <v>3.3698000000000001</v>
      </c>
      <c r="N26" s="14">
        <f t="shared" ref="N26:N33" si="4">M14*(0.44-0.1)/12</f>
        <v>4.7906424089378631E-3</v>
      </c>
      <c r="O26" s="15">
        <f>N26*43560</f>
        <v>208.68038333333331</v>
      </c>
      <c r="Q26" s="7">
        <f>0.5*G26</f>
        <v>1005.8244166666665</v>
      </c>
    </row>
    <row r="27" spans="2:21" x14ac:dyDescent="0.25">
      <c r="B27" s="11">
        <f t="shared" ref="B27:B33" si="5">B15</f>
        <v>0</v>
      </c>
      <c r="C27" s="13">
        <f t="shared" ref="C27:C33" si="6">($J$6*J15+$K$6*K15+$L$6*L15+$M$6*M15)/E15</f>
        <v>1.9699999999999998</v>
      </c>
      <c r="D27" s="14">
        <f t="shared" ref="D27:D33" si="7">E15*C27/12</f>
        <v>2.732719237832874E-2</v>
      </c>
      <c r="E27" s="15">
        <f>D27*43560</f>
        <v>1190.3724999999999</v>
      </c>
      <c r="F27" s="14">
        <f>D27+M15*($E$5-$D$5)/12</f>
        <v>3.3708161157024789E-2</v>
      </c>
      <c r="G27" s="15">
        <f>F27*43560</f>
        <v>1468.3274999999999</v>
      </c>
      <c r="H27" s="14">
        <f t="shared" ref="H27:H33" si="8">D27+M15*($F$5-$D$5)/12</f>
        <v>4.0089129935720842E-2</v>
      </c>
      <c r="I27" s="15">
        <f>H27*43560</f>
        <v>1746.2824999999998</v>
      </c>
      <c r="J27" s="14">
        <f>D27+M15*($G$5-$D$5)/12</f>
        <v>4.7718549127640029E-2</v>
      </c>
      <c r="K27" s="15">
        <f>J27*43560</f>
        <v>2078.62</v>
      </c>
      <c r="L27" s="13">
        <f>J15*P$6+K15*Q$6+L15*R$6+M15*S$6</f>
        <v>0.72743044077134988</v>
      </c>
      <c r="M27" s="13">
        <f>L27/E15</f>
        <v>4.37</v>
      </c>
      <c r="N27" s="14">
        <f t="shared" si="4"/>
        <v>4.716368227731864E-3</v>
      </c>
      <c r="O27" s="15">
        <f>N27*43559.9</f>
        <v>205.44452836317723</v>
      </c>
      <c r="Q27" s="8"/>
    </row>
    <row r="28" spans="2:21" x14ac:dyDescent="0.25">
      <c r="B28" s="11">
        <f t="shared" si="5"/>
        <v>0</v>
      </c>
      <c r="C28" s="13" t="e">
        <f t="shared" si="6"/>
        <v>#DIV/0!</v>
      </c>
      <c r="D28" s="14" t="e">
        <f t="shared" si="7"/>
        <v>#DIV/0!</v>
      </c>
      <c r="E28" s="15" t="e">
        <f t="shared" ref="E28:E33" si="9">D28*43560</f>
        <v>#DIV/0!</v>
      </c>
      <c r="F28" s="14" t="e">
        <f t="shared" ref="F28:F33" si="10">D28+M16*($E$5-$D$5)/12</f>
        <v>#DIV/0!</v>
      </c>
      <c r="G28" s="15" t="e">
        <f t="shared" ref="G28:G33" si="11">F28*43560</f>
        <v>#DIV/0!</v>
      </c>
      <c r="H28" s="14" t="e">
        <f t="shared" si="8"/>
        <v>#DIV/0!</v>
      </c>
      <c r="I28" s="15" t="e">
        <f t="shared" ref="I28:I33" si="12">H28*43560</f>
        <v>#DIV/0!</v>
      </c>
      <c r="J28" s="14" t="e">
        <f t="shared" ref="J28:J33" si="13">D28+M16*($G$5-$D$5)/12</f>
        <v>#DIV/0!</v>
      </c>
      <c r="K28" s="15" t="e">
        <f t="shared" ref="K28:K33" si="14">J28*43560</f>
        <v>#DIV/0!</v>
      </c>
      <c r="L28" s="13">
        <f t="shared" ref="L28:L33" si="15">J16*P$6+K16*Q$6+L16*R$6+M16*S$6</f>
        <v>0</v>
      </c>
      <c r="M28" s="13" t="e">
        <f t="shared" ref="M28:M33" si="16">L28/E16</f>
        <v>#DIV/0!</v>
      </c>
      <c r="N28" s="14">
        <f t="shared" si="4"/>
        <v>0</v>
      </c>
      <c r="O28" s="15">
        <f t="shared" ref="O28:O33" si="17">N28*43559.9</f>
        <v>0</v>
      </c>
      <c r="Q28" s="7"/>
    </row>
    <row r="29" spans="2:21" x14ac:dyDescent="0.25">
      <c r="B29" s="11">
        <f t="shared" si="5"/>
        <v>0</v>
      </c>
      <c r="C29" s="13">
        <f t="shared" si="6"/>
        <v>1.97</v>
      </c>
      <c r="D29" s="14">
        <f t="shared" si="7"/>
        <v>2.6189030456075912E-2</v>
      </c>
      <c r="E29" s="15">
        <f t="shared" si="9"/>
        <v>1140.7941666666668</v>
      </c>
      <c r="F29" s="14">
        <f t="shared" si="10"/>
        <v>3.2304235537190085E-2</v>
      </c>
      <c r="G29" s="15">
        <f t="shared" si="11"/>
        <v>1407.1725000000001</v>
      </c>
      <c r="H29" s="14">
        <f t="shared" si="8"/>
        <v>3.8419440618304254E-2</v>
      </c>
      <c r="I29" s="15">
        <f t="shared" si="12"/>
        <v>1673.5508333333332</v>
      </c>
      <c r="J29" s="14">
        <f t="shared" si="13"/>
        <v>4.5731098867462502E-2</v>
      </c>
      <c r="K29" s="15">
        <f t="shared" si="14"/>
        <v>1992.0466666666666</v>
      </c>
      <c r="L29" s="13">
        <f t="shared" si="15"/>
        <v>0.69713337924701568</v>
      </c>
      <c r="M29" s="13">
        <f t="shared" si="16"/>
        <v>4.37</v>
      </c>
      <c r="N29" s="14">
        <f t="shared" si="4"/>
        <v>4.5199341903887358E-3</v>
      </c>
      <c r="O29" s="15">
        <f t="shared" si="17"/>
        <v>196.88788133991429</v>
      </c>
      <c r="Q29" s="7"/>
      <c r="U29" s="6"/>
    </row>
    <row r="30" spans="2:21" x14ac:dyDescent="0.25">
      <c r="B30" s="11">
        <f t="shared" si="5"/>
        <v>0</v>
      </c>
      <c r="C30" s="13">
        <f t="shared" si="6"/>
        <v>1.8912</v>
      </c>
      <c r="D30" s="14">
        <f t="shared" si="7"/>
        <v>2.6234104683195592E-2</v>
      </c>
      <c r="E30" s="15">
        <f t="shared" si="9"/>
        <v>1142.7575999999999</v>
      </c>
      <c r="F30" s="14">
        <f t="shared" si="10"/>
        <v>3.2359834710743801E-2</v>
      </c>
      <c r="G30" s="15">
        <f t="shared" si="11"/>
        <v>1409.5944</v>
      </c>
      <c r="H30" s="14">
        <f t="shared" si="8"/>
        <v>3.8485564738292011E-2</v>
      </c>
      <c r="I30" s="15">
        <f t="shared" si="12"/>
        <v>1676.4312</v>
      </c>
      <c r="J30" s="14">
        <f t="shared" si="13"/>
        <v>4.5809807162534431E-2</v>
      </c>
      <c r="K30" s="15">
        <f t="shared" si="14"/>
        <v>1995.4751999999999</v>
      </c>
      <c r="L30" s="13">
        <f t="shared" si="15"/>
        <v>0.69833322314049584</v>
      </c>
      <c r="M30" s="13">
        <f t="shared" si="16"/>
        <v>4.1951999999999998</v>
      </c>
      <c r="N30" s="14">
        <f t="shared" si="4"/>
        <v>4.5277134986225894E-3</v>
      </c>
      <c r="O30" s="15">
        <f t="shared" si="17"/>
        <v>197.22674722865014</v>
      </c>
      <c r="Q30" s="7"/>
    </row>
    <row r="31" spans="2:21" x14ac:dyDescent="0.25">
      <c r="B31" s="11" t="str">
        <f t="shared" si="5"/>
        <v>N/A</v>
      </c>
      <c r="C31" s="13" t="e">
        <f t="shared" si="6"/>
        <v>#DIV/0!</v>
      </c>
      <c r="D31" s="14" t="e">
        <f t="shared" si="7"/>
        <v>#DIV/0!</v>
      </c>
      <c r="E31" s="15" t="e">
        <f t="shared" si="9"/>
        <v>#DIV/0!</v>
      </c>
      <c r="F31" s="14" t="e">
        <f t="shared" si="10"/>
        <v>#DIV/0!</v>
      </c>
      <c r="G31" s="15" t="e">
        <f t="shared" si="11"/>
        <v>#DIV/0!</v>
      </c>
      <c r="H31" s="14" t="e">
        <f t="shared" si="8"/>
        <v>#DIV/0!</v>
      </c>
      <c r="I31" s="15" t="e">
        <f t="shared" si="12"/>
        <v>#DIV/0!</v>
      </c>
      <c r="J31" s="14" t="e">
        <f t="shared" si="13"/>
        <v>#DIV/0!</v>
      </c>
      <c r="K31" s="15" t="e">
        <f t="shared" si="14"/>
        <v>#DIV/0!</v>
      </c>
      <c r="L31" s="13">
        <f t="shared" si="15"/>
        <v>0</v>
      </c>
      <c r="M31" s="13" t="e">
        <f t="shared" si="16"/>
        <v>#DIV/0!</v>
      </c>
      <c r="N31" s="14">
        <f t="shared" si="4"/>
        <v>0</v>
      </c>
      <c r="O31" s="15">
        <f t="shared" si="17"/>
        <v>0</v>
      </c>
      <c r="Q31" s="7"/>
      <c r="R31" s="7"/>
      <c r="S31" s="7"/>
      <c r="T31" s="7"/>
    </row>
    <row r="32" spans="2:21" x14ac:dyDescent="0.25">
      <c r="B32" s="11" t="str">
        <f t="shared" si="5"/>
        <v>N/A</v>
      </c>
      <c r="C32" s="13" t="e">
        <f t="shared" si="6"/>
        <v>#DIV/0!</v>
      </c>
      <c r="D32" s="14" t="e">
        <f t="shared" si="7"/>
        <v>#DIV/0!</v>
      </c>
      <c r="E32" s="15" t="e">
        <f t="shared" si="9"/>
        <v>#DIV/0!</v>
      </c>
      <c r="F32" s="14" t="e">
        <f t="shared" si="10"/>
        <v>#DIV/0!</v>
      </c>
      <c r="G32" s="15" t="e">
        <f t="shared" si="11"/>
        <v>#DIV/0!</v>
      </c>
      <c r="H32" s="14" t="e">
        <f t="shared" si="8"/>
        <v>#DIV/0!</v>
      </c>
      <c r="I32" s="15" t="e">
        <f t="shared" si="12"/>
        <v>#DIV/0!</v>
      </c>
      <c r="J32" s="14" t="e">
        <f t="shared" si="13"/>
        <v>#DIV/0!</v>
      </c>
      <c r="K32" s="15" t="e">
        <f t="shared" si="14"/>
        <v>#DIV/0!</v>
      </c>
      <c r="L32" s="13">
        <f t="shared" si="15"/>
        <v>0</v>
      </c>
      <c r="M32" s="13" t="e">
        <f t="shared" si="16"/>
        <v>#DIV/0!</v>
      </c>
      <c r="N32" s="14">
        <f t="shared" si="4"/>
        <v>0</v>
      </c>
      <c r="O32" s="15">
        <f t="shared" si="17"/>
        <v>0</v>
      </c>
      <c r="Q32" s="7"/>
      <c r="R32" s="7"/>
      <c r="S32" s="7"/>
      <c r="T32" s="7"/>
    </row>
    <row r="33" spans="2:20" x14ac:dyDescent="0.25">
      <c r="B33" s="11" t="str">
        <f t="shared" si="5"/>
        <v>N/A</v>
      </c>
      <c r="C33" s="13" t="e">
        <f t="shared" si="6"/>
        <v>#DIV/0!</v>
      </c>
      <c r="D33" s="14" t="e">
        <f t="shared" si="7"/>
        <v>#DIV/0!</v>
      </c>
      <c r="E33" s="15" t="e">
        <f t="shared" si="9"/>
        <v>#DIV/0!</v>
      </c>
      <c r="F33" s="14" t="e">
        <f t="shared" si="10"/>
        <v>#DIV/0!</v>
      </c>
      <c r="G33" s="15" t="e">
        <f t="shared" si="11"/>
        <v>#DIV/0!</v>
      </c>
      <c r="H33" s="14" t="e">
        <f t="shared" si="8"/>
        <v>#DIV/0!</v>
      </c>
      <c r="I33" s="15" t="e">
        <f t="shared" si="12"/>
        <v>#DIV/0!</v>
      </c>
      <c r="J33" s="14" t="e">
        <f t="shared" si="13"/>
        <v>#DIV/0!</v>
      </c>
      <c r="K33" s="15" t="e">
        <f t="shared" si="14"/>
        <v>#DIV/0!</v>
      </c>
      <c r="L33" s="13">
        <f t="shared" si="15"/>
        <v>0</v>
      </c>
      <c r="M33" s="13" t="e">
        <f t="shared" si="16"/>
        <v>#DIV/0!</v>
      </c>
      <c r="N33" s="14">
        <f t="shared" si="4"/>
        <v>0</v>
      </c>
      <c r="O33" s="15">
        <f t="shared" si="17"/>
        <v>0</v>
      </c>
      <c r="Q33" s="7"/>
      <c r="R33" s="7"/>
      <c r="S33" s="7"/>
      <c r="T33" s="7"/>
    </row>
    <row r="34" spans="2:20" x14ac:dyDescent="0.25"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17"/>
      <c r="P34" s="7"/>
      <c r="Q34" s="7"/>
      <c r="R34" s="7"/>
      <c r="S34" s="7"/>
      <c r="T34" s="7"/>
    </row>
    <row r="35" spans="2:20" x14ac:dyDescent="0.25"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7"/>
      <c r="N35" s="17"/>
      <c r="O35" s="17"/>
      <c r="P35" s="7"/>
      <c r="Q35" s="7"/>
      <c r="R35" s="7"/>
      <c r="S35" s="7"/>
      <c r="T35" s="7"/>
    </row>
    <row r="36" spans="2:20" ht="19.5" x14ac:dyDescent="0.35">
      <c r="B36" s="9" t="s">
        <v>24</v>
      </c>
      <c r="C36" s="12" t="s">
        <v>11</v>
      </c>
      <c r="D36" s="22" t="s">
        <v>27</v>
      </c>
      <c r="E36" s="23"/>
      <c r="F36" s="22" t="s">
        <v>28</v>
      </c>
      <c r="G36" s="23"/>
      <c r="H36" s="22" t="s">
        <v>29</v>
      </c>
      <c r="I36" s="23"/>
      <c r="J36" s="24" t="s">
        <v>30</v>
      </c>
      <c r="K36" s="24"/>
      <c r="L36" s="10" t="s">
        <v>31</v>
      </c>
      <c r="M36" s="10" t="s">
        <v>22</v>
      </c>
      <c r="N36" s="22" t="s">
        <v>32</v>
      </c>
      <c r="O36" s="23"/>
      <c r="P36" s="7"/>
      <c r="Q36" s="7"/>
      <c r="R36" s="7"/>
      <c r="S36" s="7"/>
      <c r="T36" s="7"/>
    </row>
    <row r="37" spans="2:20" x14ac:dyDescent="0.25">
      <c r="B37" s="1" t="s">
        <v>10</v>
      </c>
      <c r="C37" s="10" t="s">
        <v>12</v>
      </c>
      <c r="D37" s="10" t="s">
        <v>13</v>
      </c>
      <c r="E37" s="10" t="s">
        <v>14</v>
      </c>
      <c r="F37" s="10" t="s">
        <v>13</v>
      </c>
      <c r="G37" s="10" t="s">
        <v>14</v>
      </c>
      <c r="H37" s="10" t="s">
        <v>13</v>
      </c>
      <c r="I37" s="10" t="s">
        <v>14</v>
      </c>
      <c r="J37" s="10" t="s">
        <v>13</v>
      </c>
      <c r="K37" s="10" t="s">
        <v>14</v>
      </c>
      <c r="L37" s="10" t="s">
        <v>21</v>
      </c>
      <c r="M37" s="10" t="s">
        <v>20</v>
      </c>
      <c r="N37" s="10" t="s">
        <v>13</v>
      </c>
      <c r="O37" s="10" t="s">
        <v>14</v>
      </c>
      <c r="P37" s="7"/>
      <c r="Q37" s="7"/>
      <c r="R37" s="7"/>
      <c r="S37" s="7"/>
      <c r="T37" s="7"/>
    </row>
    <row r="38" spans="2:20" x14ac:dyDescent="0.25">
      <c r="B38" s="1" t="str">
        <f>B14</f>
        <v>site</v>
      </c>
      <c r="C38" s="18">
        <f>($J$7*J14+$K$7*K14+$L$7*L14+$M$7*M14)/E14</f>
        <v>1.5171000000000001</v>
      </c>
      <c r="D38" s="19">
        <f>E14*C38/12</f>
        <v>4.362475149219467E-2</v>
      </c>
      <c r="E38" s="20">
        <f>D38*43560</f>
        <v>1900.2941749999998</v>
      </c>
      <c r="F38" s="19">
        <f>D38+M14*($E$6-$D$6)/12</f>
        <v>4.9260801385062745E-2</v>
      </c>
      <c r="G38" s="20">
        <f>F38*43560</f>
        <v>2145.8005083333333</v>
      </c>
      <c r="H38" s="19">
        <f>D38+M14*($F$6-$D$6)/12</f>
        <v>5.701036998775634E-2</v>
      </c>
      <c r="I38" s="20">
        <f>H38*43560</f>
        <v>2483.3717166666661</v>
      </c>
      <c r="J38" s="19">
        <f>D38+M14*($G$6-$D$6)/12</f>
        <v>6.6168951063666964E-2</v>
      </c>
      <c r="K38" s="20">
        <f>J38*43560</f>
        <v>2882.319508333333</v>
      </c>
      <c r="L38" s="18">
        <f>J14*P$7+K14*Q$7+L14*R$7+M14*S$7</f>
        <v>1.2641774931129475</v>
      </c>
      <c r="M38" s="18">
        <f>L38/E14</f>
        <v>3.6635999999999997</v>
      </c>
      <c r="N38" s="19">
        <f>M14*(0.44-0.1)/12</f>
        <v>4.7906424089378631E-3</v>
      </c>
      <c r="O38" s="20">
        <f>N38*43560</f>
        <v>208.68038333333331</v>
      </c>
      <c r="P38" s="7"/>
      <c r="Q38" s="7"/>
      <c r="R38" s="7"/>
      <c r="S38" s="7"/>
      <c r="T38" s="7"/>
    </row>
    <row r="39" spans="2:20" x14ac:dyDescent="0.25">
      <c r="B39" s="1">
        <f t="shared" ref="B39:B45" si="18">B15</f>
        <v>0</v>
      </c>
      <c r="C39" s="18">
        <f>($J$7*J15+$K$7*K15+$L$7*L15+$M$7*M15)/E15</f>
        <v>2.12</v>
      </c>
      <c r="D39" s="19">
        <f>E15*C39/12</f>
        <v>2.9407943067033978E-2</v>
      </c>
      <c r="E39" s="20">
        <f>D39*43560</f>
        <v>1281.01</v>
      </c>
      <c r="F39" s="19">
        <f>D39+M15*($E$6-$D$6)/12</f>
        <v>3.4956611570247931E-2</v>
      </c>
      <c r="G39" s="20">
        <f>F39*43560</f>
        <v>1522.7099999999998</v>
      </c>
      <c r="H39" s="19">
        <f t="shared" ref="H39:H45" si="19">D39+M15*($F$6-$D$6)/12</f>
        <v>4.2586030762167125E-2</v>
      </c>
      <c r="I39" s="20">
        <f>H39*43560</f>
        <v>1855.0474999999999</v>
      </c>
      <c r="J39" s="19">
        <f>D39+M15*($G$6-$D$6)/12</f>
        <v>5.1602617079889807E-2</v>
      </c>
      <c r="K39" s="20">
        <f>J39*43560</f>
        <v>2247.81</v>
      </c>
      <c r="L39" s="18">
        <f>J15*P$7+K15*Q$7+L15*R$7+M15*S$7</f>
        <v>0.78236225895316802</v>
      </c>
      <c r="M39" s="18">
        <f t="shared" ref="M39:M45" si="20">L39/E15</f>
        <v>4.7</v>
      </c>
      <c r="N39" s="19">
        <f t="shared" ref="N39:N45" si="21">M15*(0.44-0.1)/12</f>
        <v>4.716368227731864E-3</v>
      </c>
      <c r="O39" s="20">
        <f>N39*43559.9</f>
        <v>205.44452836317723</v>
      </c>
      <c r="P39" s="7"/>
      <c r="Q39" s="7"/>
      <c r="R39" s="7"/>
      <c r="S39" s="7"/>
      <c r="T39" s="7"/>
    </row>
    <row r="40" spans="2:20" x14ac:dyDescent="0.25">
      <c r="B40" s="1">
        <f t="shared" si="18"/>
        <v>0</v>
      </c>
      <c r="C40" s="18" t="e">
        <f t="shared" ref="C40:C45" si="22">($J$7*J16+$K$7*K16+$L$7*L16+$M$7*M16)/E16</f>
        <v>#DIV/0!</v>
      </c>
      <c r="D40" s="19" t="e">
        <f t="shared" ref="D40:D44" si="23">E16*C40/12</f>
        <v>#DIV/0!</v>
      </c>
      <c r="E40" s="20" t="e">
        <f t="shared" ref="E40:E44" si="24">D40*43560</f>
        <v>#DIV/0!</v>
      </c>
      <c r="F40" s="19" t="e">
        <f t="shared" ref="F40:F44" si="25">D40+M16*($E$6-$D$6)/12</f>
        <v>#DIV/0!</v>
      </c>
      <c r="G40" s="20" t="e">
        <f t="shared" ref="G40:G44" si="26">F40*43560</f>
        <v>#DIV/0!</v>
      </c>
      <c r="H40" s="10" t="e">
        <f t="shared" si="19"/>
        <v>#DIV/0!</v>
      </c>
      <c r="I40" s="20" t="e">
        <f t="shared" ref="I40:I44" si="27">H40*43560</f>
        <v>#DIV/0!</v>
      </c>
      <c r="J40" s="19" t="e">
        <f t="shared" ref="J40:J44" si="28">D40+M16*($G$6-$D$6)/12</f>
        <v>#DIV/0!</v>
      </c>
      <c r="K40" s="20" t="e">
        <f t="shared" ref="K40:K44" si="29">J40*43560</f>
        <v>#DIV/0!</v>
      </c>
      <c r="L40" s="18">
        <f t="shared" ref="L40:L44" si="30">J16*P$7+K16*Q$7+L16*R$7+M16*S$7</f>
        <v>0</v>
      </c>
      <c r="M40" s="18" t="e">
        <f t="shared" si="20"/>
        <v>#DIV/0!</v>
      </c>
      <c r="N40" s="19">
        <f t="shared" si="21"/>
        <v>0</v>
      </c>
      <c r="O40" s="20">
        <f t="shared" ref="O40:O45" si="31">N40*43559.9</f>
        <v>0</v>
      </c>
      <c r="S40" s="7"/>
      <c r="T40" s="7"/>
    </row>
    <row r="41" spans="2:20" x14ac:dyDescent="0.25">
      <c r="B41" s="1">
        <f t="shared" si="18"/>
        <v>0</v>
      </c>
      <c r="C41" s="18">
        <f t="shared" si="22"/>
        <v>2.12</v>
      </c>
      <c r="D41" s="19">
        <f t="shared" si="23"/>
        <v>2.8183119069482707E-2</v>
      </c>
      <c r="E41" s="20">
        <f t="shared" si="24"/>
        <v>1227.6566666666668</v>
      </c>
      <c r="F41" s="19">
        <f t="shared" si="25"/>
        <v>3.3500688705234163E-2</v>
      </c>
      <c r="G41" s="20">
        <f t="shared" si="26"/>
        <v>1459.2900000000002</v>
      </c>
      <c r="H41" s="10">
        <f t="shared" si="19"/>
        <v>4.0812346954392412E-2</v>
      </c>
      <c r="I41" s="20">
        <f t="shared" si="27"/>
        <v>1777.7858333333334</v>
      </c>
      <c r="J41" s="19">
        <f t="shared" si="28"/>
        <v>4.9453397612488521E-2</v>
      </c>
      <c r="K41" s="20">
        <f t="shared" si="29"/>
        <v>2154.19</v>
      </c>
      <c r="L41" s="18">
        <f t="shared" si="30"/>
        <v>0.74977731864095509</v>
      </c>
      <c r="M41" s="18">
        <f t="shared" si="20"/>
        <v>4.7</v>
      </c>
      <c r="N41" s="19">
        <f t="shared" si="21"/>
        <v>4.5199341903887358E-3</v>
      </c>
      <c r="O41" s="20">
        <f t="shared" si="31"/>
        <v>196.88788133991429</v>
      </c>
      <c r="S41" s="7"/>
      <c r="T41" s="7"/>
    </row>
    <row r="42" spans="2:20" x14ac:dyDescent="0.25">
      <c r="B42" s="1">
        <f t="shared" si="18"/>
        <v>0</v>
      </c>
      <c r="C42" s="18">
        <f t="shared" si="22"/>
        <v>2.0352000000000001</v>
      </c>
      <c r="D42" s="19">
        <f t="shared" si="23"/>
        <v>2.8231625344352616E-2</v>
      </c>
      <c r="E42" s="20">
        <f t="shared" si="24"/>
        <v>1229.7695999999999</v>
      </c>
      <c r="F42" s="19">
        <f t="shared" si="25"/>
        <v>3.3558347107438012E-2</v>
      </c>
      <c r="G42" s="20">
        <f t="shared" si="26"/>
        <v>1461.8015999999998</v>
      </c>
      <c r="H42" s="10">
        <f t="shared" si="19"/>
        <v>4.0882589531680433E-2</v>
      </c>
      <c r="I42" s="20">
        <f t="shared" si="27"/>
        <v>1780.8455999999996</v>
      </c>
      <c r="J42" s="19">
        <f t="shared" si="28"/>
        <v>4.9538512396694212E-2</v>
      </c>
      <c r="K42" s="20">
        <f t="shared" si="29"/>
        <v>2157.8975999999998</v>
      </c>
      <c r="L42" s="18">
        <f t="shared" si="30"/>
        <v>0.75106776859504132</v>
      </c>
      <c r="M42" s="18">
        <f t="shared" si="20"/>
        <v>4.5120000000000005</v>
      </c>
      <c r="N42" s="19">
        <f t="shared" si="21"/>
        <v>4.5277134986225894E-3</v>
      </c>
      <c r="O42" s="20">
        <f t="shared" si="31"/>
        <v>197.22674722865014</v>
      </c>
      <c r="S42" s="7"/>
      <c r="T42" s="7"/>
    </row>
    <row r="43" spans="2:20" x14ac:dyDescent="0.25">
      <c r="B43" s="1" t="str">
        <f t="shared" si="18"/>
        <v>N/A</v>
      </c>
      <c r="C43" s="18" t="e">
        <f t="shared" si="22"/>
        <v>#DIV/0!</v>
      </c>
      <c r="D43" s="19" t="e">
        <f t="shared" si="23"/>
        <v>#DIV/0!</v>
      </c>
      <c r="E43" s="20" t="e">
        <f t="shared" si="24"/>
        <v>#DIV/0!</v>
      </c>
      <c r="F43" s="19" t="e">
        <f t="shared" si="25"/>
        <v>#DIV/0!</v>
      </c>
      <c r="G43" s="20" t="e">
        <f t="shared" si="26"/>
        <v>#DIV/0!</v>
      </c>
      <c r="H43" s="10" t="e">
        <f t="shared" si="19"/>
        <v>#DIV/0!</v>
      </c>
      <c r="I43" s="20" t="e">
        <f t="shared" si="27"/>
        <v>#DIV/0!</v>
      </c>
      <c r="J43" s="19" t="e">
        <f t="shared" si="28"/>
        <v>#DIV/0!</v>
      </c>
      <c r="K43" s="20" t="e">
        <f t="shared" si="29"/>
        <v>#DIV/0!</v>
      </c>
      <c r="L43" s="18">
        <f t="shared" si="30"/>
        <v>0</v>
      </c>
      <c r="M43" s="18" t="e">
        <f t="shared" si="20"/>
        <v>#DIV/0!</v>
      </c>
      <c r="N43" s="19">
        <f t="shared" si="21"/>
        <v>0</v>
      </c>
      <c r="O43" s="20">
        <f t="shared" si="31"/>
        <v>0</v>
      </c>
      <c r="S43" s="7"/>
      <c r="T43" s="7"/>
    </row>
    <row r="44" spans="2:20" x14ac:dyDescent="0.25">
      <c r="B44" s="1" t="str">
        <f t="shared" si="18"/>
        <v>N/A</v>
      </c>
      <c r="C44" s="18" t="e">
        <f t="shared" si="22"/>
        <v>#DIV/0!</v>
      </c>
      <c r="D44" s="19" t="e">
        <f t="shared" si="23"/>
        <v>#DIV/0!</v>
      </c>
      <c r="E44" s="20" t="e">
        <f t="shared" si="24"/>
        <v>#DIV/0!</v>
      </c>
      <c r="F44" s="19" t="e">
        <f t="shared" si="25"/>
        <v>#DIV/0!</v>
      </c>
      <c r="G44" s="20" t="e">
        <f t="shared" si="26"/>
        <v>#DIV/0!</v>
      </c>
      <c r="H44" s="10" t="e">
        <f t="shared" si="19"/>
        <v>#DIV/0!</v>
      </c>
      <c r="I44" s="20" t="e">
        <f t="shared" si="27"/>
        <v>#DIV/0!</v>
      </c>
      <c r="J44" s="19" t="e">
        <f t="shared" si="28"/>
        <v>#DIV/0!</v>
      </c>
      <c r="K44" s="20" t="e">
        <f t="shared" si="29"/>
        <v>#DIV/0!</v>
      </c>
      <c r="L44" s="18">
        <f t="shared" si="30"/>
        <v>0</v>
      </c>
      <c r="M44" s="18" t="e">
        <f t="shared" si="20"/>
        <v>#DIV/0!</v>
      </c>
      <c r="N44" s="19">
        <f t="shared" si="21"/>
        <v>0</v>
      </c>
      <c r="O44" s="20">
        <f t="shared" si="31"/>
        <v>0</v>
      </c>
      <c r="S44" s="7"/>
      <c r="T44" s="7"/>
    </row>
    <row r="45" spans="2:20" x14ac:dyDescent="0.25">
      <c r="B45" s="1" t="str">
        <f t="shared" si="18"/>
        <v>N/A</v>
      </c>
      <c r="C45" s="18" t="e">
        <f t="shared" si="22"/>
        <v>#DIV/0!</v>
      </c>
      <c r="D45" s="19" t="e">
        <f>E21*C45/12</f>
        <v>#DIV/0!</v>
      </c>
      <c r="E45" s="20" t="e">
        <f>D45*43560</f>
        <v>#DIV/0!</v>
      </c>
      <c r="F45" s="19" t="e">
        <f>D45+M21*($E$6-$D$6)/12</f>
        <v>#DIV/0!</v>
      </c>
      <c r="G45" s="20" t="e">
        <f>F45*43560</f>
        <v>#DIV/0!</v>
      </c>
      <c r="H45" s="10" t="e">
        <f t="shared" si="19"/>
        <v>#DIV/0!</v>
      </c>
      <c r="I45" s="20" t="e">
        <f>H45*43560</f>
        <v>#DIV/0!</v>
      </c>
      <c r="J45" s="19" t="e">
        <f>D45+M21*($G$6-$D$6)/12</f>
        <v>#DIV/0!</v>
      </c>
      <c r="K45" s="20" t="e">
        <f>J45*43560</f>
        <v>#DIV/0!</v>
      </c>
      <c r="L45" s="18">
        <f t="shared" ref="L45" si="32">J21*P$7+K21*Q$7+L21*R$7+M21*S$7</f>
        <v>0</v>
      </c>
      <c r="M45" s="18" t="e">
        <f t="shared" si="20"/>
        <v>#DIV/0!</v>
      </c>
      <c r="N45" s="19">
        <f t="shared" si="21"/>
        <v>0</v>
      </c>
      <c r="O45" s="20">
        <f t="shared" si="31"/>
        <v>0</v>
      </c>
      <c r="S45" s="7"/>
      <c r="T45" s="7"/>
    </row>
    <row r="46" spans="2:20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17"/>
      <c r="M46" s="17"/>
      <c r="N46" s="17"/>
      <c r="O46" s="16"/>
      <c r="S46" s="7"/>
      <c r="T46" s="7"/>
    </row>
    <row r="47" spans="2:20" x14ac:dyDescent="0.25">
      <c r="C47" s="16"/>
      <c r="D47" s="16"/>
      <c r="E47" s="16"/>
      <c r="F47" s="16"/>
      <c r="G47" s="16"/>
      <c r="H47" s="16"/>
      <c r="I47" s="16"/>
      <c r="J47" s="21"/>
      <c r="K47" s="16"/>
      <c r="L47" s="17"/>
      <c r="M47" s="17"/>
      <c r="N47" s="17"/>
      <c r="O47" s="17"/>
      <c r="P47" s="7"/>
      <c r="Q47" s="7"/>
      <c r="R47" s="7"/>
      <c r="S47" s="7"/>
      <c r="T47" s="7"/>
    </row>
    <row r="48" spans="2:20" ht="19.5" x14ac:dyDescent="0.35">
      <c r="B48" s="9" t="s">
        <v>16</v>
      </c>
      <c r="C48" s="12" t="s">
        <v>11</v>
      </c>
      <c r="D48" s="22" t="s">
        <v>27</v>
      </c>
      <c r="E48" s="23"/>
      <c r="F48" s="22" t="s">
        <v>28</v>
      </c>
      <c r="G48" s="23"/>
      <c r="H48" s="22" t="s">
        <v>29</v>
      </c>
      <c r="I48" s="23"/>
      <c r="J48" s="24" t="s">
        <v>30</v>
      </c>
      <c r="K48" s="24"/>
      <c r="L48" s="10" t="s">
        <v>31</v>
      </c>
      <c r="M48" s="10" t="s">
        <v>22</v>
      </c>
      <c r="N48" s="22" t="s">
        <v>32</v>
      </c>
      <c r="O48" s="23"/>
    </row>
    <row r="49" spans="2:18" x14ac:dyDescent="0.25">
      <c r="B49" s="1" t="s">
        <v>10</v>
      </c>
      <c r="C49" s="10" t="s">
        <v>12</v>
      </c>
      <c r="D49" s="10" t="s">
        <v>13</v>
      </c>
      <c r="E49" s="10" t="s">
        <v>14</v>
      </c>
      <c r="F49" s="10" t="s">
        <v>13</v>
      </c>
      <c r="G49" s="10" t="s">
        <v>14</v>
      </c>
      <c r="H49" s="10" t="s">
        <v>13</v>
      </c>
      <c r="I49" s="10" t="s">
        <v>14</v>
      </c>
      <c r="J49" s="10" t="s">
        <v>13</v>
      </c>
      <c r="K49" s="10" t="s">
        <v>14</v>
      </c>
      <c r="L49" s="10" t="s">
        <v>21</v>
      </c>
      <c r="M49" s="10" t="s">
        <v>20</v>
      </c>
      <c r="N49" s="10" t="s">
        <v>13</v>
      </c>
      <c r="O49" s="10" t="s">
        <v>14</v>
      </c>
    </row>
    <row r="50" spans="2:18" x14ac:dyDescent="0.25">
      <c r="B50" s="1" t="str">
        <f>B14</f>
        <v>site</v>
      </c>
      <c r="C50" s="18">
        <f>($J$8*J14+$K$8*K14+$L$8*L14+$M$8*M14)/E14</f>
        <v>1.7107000000000001</v>
      </c>
      <c r="D50" s="19">
        <f>E14*C50/12</f>
        <v>4.9191788529231707E-2</v>
      </c>
      <c r="E50" s="20">
        <f>D50*43560</f>
        <v>2142.794308333333</v>
      </c>
      <c r="F50" s="19">
        <f>D50+M14*($E$7-$D$7)/12</f>
        <v>5.6236850895316798E-2</v>
      </c>
      <c r="G50" s="20">
        <f>F50*43560</f>
        <v>2449.6772249999999</v>
      </c>
      <c r="H50" s="19">
        <f>D50+M14*($F$7-$D$7)/12</f>
        <v>6.8213456917661452E-2</v>
      </c>
      <c r="I50" s="20">
        <f>H50*43560</f>
        <v>2971.3781833333328</v>
      </c>
      <c r="J50" s="19">
        <f>D50+M14*($G$7-$D$7)/12</f>
        <v>8.1599075413223143E-2</v>
      </c>
      <c r="K50" s="20">
        <f>J50*43560</f>
        <v>3554.4557250000003</v>
      </c>
      <c r="L50" s="18">
        <f>J14*P$8+K14*Q$8+L14*R$8+M14*S$8</f>
        <v>1.3738044146005508</v>
      </c>
      <c r="M50" s="18">
        <f>L50/E14</f>
        <v>3.9812999999999996</v>
      </c>
      <c r="N50" s="19">
        <f>M14*(0.44-0.1)/12</f>
        <v>4.7906424089378631E-3</v>
      </c>
      <c r="O50" s="20">
        <f>N50*43560</f>
        <v>208.68038333333331</v>
      </c>
    </row>
    <row r="51" spans="2:18" x14ac:dyDescent="0.25">
      <c r="B51" s="1">
        <f t="shared" ref="B51:B57" si="33">B15</f>
        <v>0</v>
      </c>
      <c r="C51" s="18">
        <f t="shared" ref="C51:C57" si="34">($J$8*J15+$K$8*K15+$L$8*L15+$M$8*M15)/E15</f>
        <v>2.36</v>
      </c>
      <c r="D51" s="19">
        <f t="shared" ref="D51:D57" si="35">E15*C51/12</f>
        <v>3.2737144168962347E-2</v>
      </c>
      <c r="E51" s="20">
        <f t="shared" ref="E51:E57" si="36">D51*43560</f>
        <v>1426.0299999999997</v>
      </c>
      <c r="F51" s="19">
        <f t="shared" ref="F51:F57" si="37">D51+M15*($E$7-$D$7)/12</f>
        <v>3.967297979797979E-2</v>
      </c>
      <c r="G51" s="20">
        <f t="shared" ref="G51:G57" si="38">F51*43560</f>
        <v>1728.1549999999997</v>
      </c>
      <c r="H51" s="19">
        <f t="shared" ref="H51:H57" si="39">D51+M15*($F$7-$D$7)/12</f>
        <v>5.1463900367309454E-2</v>
      </c>
      <c r="I51" s="20">
        <f t="shared" ref="I51:I57" si="40">H51*43560</f>
        <v>2241.7674999999999</v>
      </c>
      <c r="J51" s="19">
        <f t="shared" ref="J51:J57" si="41">D51+M15*($G$7-$D$7)/12</f>
        <v>6.4641988062442604E-2</v>
      </c>
      <c r="K51" s="20">
        <f t="shared" ref="K51:K57" si="42">J51*43560</f>
        <v>2815.8049999999998</v>
      </c>
      <c r="L51" s="18">
        <f t="shared" ref="L51:L57" si="43">J15*P$8+K15*Q$8+L15*R$8+M15*S$8</f>
        <v>0.83562947658402198</v>
      </c>
      <c r="M51" s="18">
        <f t="shared" ref="M51:M57" si="44">L51/E15</f>
        <v>5.0199999999999996</v>
      </c>
      <c r="N51" s="19">
        <f t="shared" ref="N51:N57" si="45">M15*(0.44-0.1)/12</f>
        <v>4.716368227731864E-3</v>
      </c>
      <c r="O51" s="20">
        <f>N51*43559.9</f>
        <v>205.44452836317723</v>
      </c>
      <c r="P51" s="7"/>
      <c r="Q51" s="7"/>
      <c r="R51" s="7"/>
    </row>
    <row r="52" spans="2:18" x14ac:dyDescent="0.25">
      <c r="B52" s="1">
        <f t="shared" si="33"/>
        <v>0</v>
      </c>
      <c r="C52" s="18" t="e">
        <f t="shared" si="34"/>
        <v>#DIV/0!</v>
      </c>
      <c r="D52" s="19" t="e">
        <f t="shared" si="35"/>
        <v>#DIV/0!</v>
      </c>
      <c r="E52" s="20" t="e">
        <f t="shared" si="36"/>
        <v>#DIV/0!</v>
      </c>
      <c r="F52" s="19" t="e">
        <f t="shared" si="37"/>
        <v>#DIV/0!</v>
      </c>
      <c r="G52" s="20" t="e">
        <f t="shared" si="38"/>
        <v>#DIV/0!</v>
      </c>
      <c r="H52" s="19" t="e">
        <f t="shared" si="39"/>
        <v>#DIV/0!</v>
      </c>
      <c r="I52" s="20" t="e">
        <f t="shared" si="40"/>
        <v>#DIV/0!</v>
      </c>
      <c r="J52" s="19" t="e">
        <f t="shared" si="41"/>
        <v>#DIV/0!</v>
      </c>
      <c r="K52" s="20" t="e">
        <f t="shared" si="42"/>
        <v>#DIV/0!</v>
      </c>
      <c r="L52" s="18">
        <f t="shared" si="43"/>
        <v>0</v>
      </c>
      <c r="M52" s="18" t="e">
        <f t="shared" si="44"/>
        <v>#DIV/0!</v>
      </c>
      <c r="N52" s="19">
        <f t="shared" si="45"/>
        <v>0</v>
      </c>
      <c r="O52" s="20">
        <f t="shared" ref="O52:O57" si="46">N52*43559.9</f>
        <v>0</v>
      </c>
      <c r="P52" s="7"/>
      <c r="Q52" s="7"/>
      <c r="R52" s="7"/>
    </row>
    <row r="53" spans="2:18" x14ac:dyDescent="0.25">
      <c r="B53" s="1">
        <f t="shared" si="33"/>
        <v>0</v>
      </c>
      <c r="C53" s="18">
        <f t="shared" si="34"/>
        <v>2.36</v>
      </c>
      <c r="D53" s="19">
        <f t="shared" si="35"/>
        <v>3.1373660850933578E-2</v>
      </c>
      <c r="E53" s="20">
        <f t="shared" si="36"/>
        <v>1366.6366666666668</v>
      </c>
      <c r="F53" s="19">
        <f t="shared" si="37"/>
        <v>3.8020622895622899E-2</v>
      </c>
      <c r="G53" s="20">
        <f t="shared" si="38"/>
        <v>1656.1783333333335</v>
      </c>
      <c r="H53" s="19">
        <f t="shared" si="39"/>
        <v>4.9320458371594739E-2</v>
      </c>
      <c r="I53" s="20">
        <f t="shared" si="40"/>
        <v>2148.399166666667</v>
      </c>
      <c r="J53" s="19">
        <f t="shared" si="41"/>
        <v>6.1949686256504446E-2</v>
      </c>
      <c r="K53" s="20">
        <f t="shared" si="42"/>
        <v>2698.5283333333336</v>
      </c>
      <c r="L53" s="18">
        <f t="shared" si="43"/>
        <v>0.80082598714416886</v>
      </c>
      <c r="M53" s="18">
        <f t="shared" si="44"/>
        <v>5.0199999999999996</v>
      </c>
      <c r="N53" s="19">
        <f t="shared" si="45"/>
        <v>4.5199341903887358E-3</v>
      </c>
      <c r="O53" s="20">
        <f t="shared" si="46"/>
        <v>196.88788133991429</v>
      </c>
      <c r="P53" s="7"/>
      <c r="Q53" s="7"/>
      <c r="R53" s="7"/>
    </row>
    <row r="54" spans="2:18" x14ac:dyDescent="0.25">
      <c r="B54" s="1">
        <f t="shared" si="33"/>
        <v>0</v>
      </c>
      <c r="C54" s="18">
        <f t="shared" si="34"/>
        <v>2.2656000000000001</v>
      </c>
      <c r="D54" s="19">
        <f t="shared" si="35"/>
        <v>3.1427658402203858E-2</v>
      </c>
      <c r="E54" s="20">
        <f t="shared" si="36"/>
        <v>1368.9888000000001</v>
      </c>
      <c r="F54" s="19">
        <f t="shared" si="37"/>
        <v>3.8086060606060609E-2</v>
      </c>
      <c r="G54" s="20">
        <f t="shared" si="38"/>
        <v>1659.0288</v>
      </c>
      <c r="H54" s="19">
        <f t="shared" si="39"/>
        <v>4.9405344352617078E-2</v>
      </c>
      <c r="I54" s="20">
        <f t="shared" si="40"/>
        <v>2152.0967999999998</v>
      </c>
      <c r="J54" s="19">
        <f t="shared" si="41"/>
        <v>6.2056308539944913E-2</v>
      </c>
      <c r="K54" s="20">
        <f t="shared" si="42"/>
        <v>2703.1728000000003</v>
      </c>
      <c r="L54" s="18">
        <f t="shared" si="43"/>
        <v>0.80220429752066114</v>
      </c>
      <c r="M54" s="18">
        <f t="shared" si="44"/>
        <v>4.8192000000000004</v>
      </c>
      <c r="N54" s="19">
        <f t="shared" si="45"/>
        <v>4.5277134986225894E-3</v>
      </c>
      <c r="O54" s="20">
        <f t="shared" si="46"/>
        <v>197.22674722865014</v>
      </c>
      <c r="P54" s="7"/>
      <c r="Q54" s="7"/>
      <c r="R54" s="7"/>
    </row>
    <row r="55" spans="2:18" x14ac:dyDescent="0.25">
      <c r="B55" s="1" t="str">
        <f t="shared" si="33"/>
        <v>N/A</v>
      </c>
      <c r="C55" s="18" t="e">
        <f t="shared" si="34"/>
        <v>#DIV/0!</v>
      </c>
      <c r="D55" s="19" t="e">
        <f t="shared" si="35"/>
        <v>#DIV/0!</v>
      </c>
      <c r="E55" s="20" t="e">
        <f t="shared" si="36"/>
        <v>#DIV/0!</v>
      </c>
      <c r="F55" s="19" t="e">
        <f t="shared" si="37"/>
        <v>#DIV/0!</v>
      </c>
      <c r="G55" s="20" t="e">
        <f t="shared" si="38"/>
        <v>#DIV/0!</v>
      </c>
      <c r="H55" s="19" t="e">
        <f t="shared" si="39"/>
        <v>#DIV/0!</v>
      </c>
      <c r="I55" s="20" t="e">
        <f t="shared" si="40"/>
        <v>#DIV/0!</v>
      </c>
      <c r="J55" s="19" t="e">
        <f t="shared" si="41"/>
        <v>#DIV/0!</v>
      </c>
      <c r="K55" s="20" t="e">
        <f t="shared" si="42"/>
        <v>#DIV/0!</v>
      </c>
      <c r="L55" s="18">
        <f t="shared" si="43"/>
        <v>0</v>
      </c>
      <c r="M55" s="18" t="e">
        <f t="shared" si="44"/>
        <v>#DIV/0!</v>
      </c>
      <c r="N55" s="19">
        <f t="shared" si="45"/>
        <v>0</v>
      </c>
      <c r="O55" s="20">
        <f t="shared" si="46"/>
        <v>0</v>
      </c>
      <c r="P55" s="7"/>
      <c r="Q55" s="7"/>
      <c r="R55" s="7"/>
    </row>
    <row r="56" spans="2:18" x14ac:dyDescent="0.25">
      <c r="B56" s="1" t="str">
        <f t="shared" si="33"/>
        <v>N/A</v>
      </c>
      <c r="C56" s="18" t="e">
        <f t="shared" si="34"/>
        <v>#DIV/0!</v>
      </c>
      <c r="D56" s="19" t="e">
        <f t="shared" si="35"/>
        <v>#DIV/0!</v>
      </c>
      <c r="E56" s="20" t="e">
        <f t="shared" si="36"/>
        <v>#DIV/0!</v>
      </c>
      <c r="F56" s="19" t="e">
        <f t="shared" si="37"/>
        <v>#DIV/0!</v>
      </c>
      <c r="G56" s="20" t="e">
        <f t="shared" si="38"/>
        <v>#DIV/0!</v>
      </c>
      <c r="H56" s="19" t="e">
        <f t="shared" si="39"/>
        <v>#DIV/0!</v>
      </c>
      <c r="I56" s="20" t="e">
        <f t="shared" si="40"/>
        <v>#DIV/0!</v>
      </c>
      <c r="J56" s="19" t="e">
        <f t="shared" si="41"/>
        <v>#DIV/0!</v>
      </c>
      <c r="K56" s="20" t="e">
        <f t="shared" si="42"/>
        <v>#DIV/0!</v>
      </c>
      <c r="L56" s="18">
        <f t="shared" si="43"/>
        <v>0</v>
      </c>
      <c r="M56" s="18" t="e">
        <f t="shared" si="44"/>
        <v>#DIV/0!</v>
      </c>
      <c r="N56" s="19">
        <f t="shared" si="45"/>
        <v>0</v>
      </c>
      <c r="O56" s="20">
        <f t="shared" si="46"/>
        <v>0</v>
      </c>
      <c r="P56" s="7"/>
      <c r="Q56" s="7"/>
      <c r="R56" s="7"/>
    </row>
    <row r="57" spans="2:18" x14ac:dyDescent="0.25">
      <c r="B57" s="1" t="str">
        <f t="shared" si="33"/>
        <v>N/A</v>
      </c>
      <c r="C57" s="18" t="e">
        <f t="shared" si="34"/>
        <v>#DIV/0!</v>
      </c>
      <c r="D57" s="19" t="e">
        <f t="shared" si="35"/>
        <v>#DIV/0!</v>
      </c>
      <c r="E57" s="20" t="e">
        <f t="shared" si="36"/>
        <v>#DIV/0!</v>
      </c>
      <c r="F57" s="19" t="e">
        <f t="shared" si="37"/>
        <v>#DIV/0!</v>
      </c>
      <c r="G57" s="20" t="e">
        <f t="shared" si="38"/>
        <v>#DIV/0!</v>
      </c>
      <c r="H57" s="19" t="e">
        <f t="shared" si="39"/>
        <v>#DIV/0!</v>
      </c>
      <c r="I57" s="20" t="e">
        <f t="shared" si="40"/>
        <v>#DIV/0!</v>
      </c>
      <c r="J57" s="19" t="e">
        <f t="shared" si="41"/>
        <v>#DIV/0!</v>
      </c>
      <c r="K57" s="20" t="e">
        <f t="shared" si="42"/>
        <v>#DIV/0!</v>
      </c>
      <c r="L57" s="18">
        <f t="shared" si="43"/>
        <v>0</v>
      </c>
      <c r="M57" s="18" t="e">
        <f t="shared" si="44"/>
        <v>#DIV/0!</v>
      </c>
      <c r="N57" s="19">
        <f t="shared" si="45"/>
        <v>0</v>
      </c>
      <c r="O57" s="20">
        <f t="shared" si="46"/>
        <v>0</v>
      </c>
      <c r="P57" s="7"/>
      <c r="Q57" s="7"/>
      <c r="R57" s="7"/>
    </row>
    <row r="58" spans="2:18" x14ac:dyDescent="0.2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7"/>
      <c r="Q58" s="8"/>
      <c r="R58" s="7"/>
    </row>
    <row r="59" spans="2:18" x14ac:dyDescent="0.2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Q59" s="8"/>
    </row>
    <row r="60" spans="2:18" ht="19.5" x14ac:dyDescent="0.35">
      <c r="B60" s="9" t="s">
        <v>26</v>
      </c>
      <c r="C60" s="12" t="s">
        <v>11</v>
      </c>
      <c r="D60" s="22" t="s">
        <v>27</v>
      </c>
      <c r="E60" s="23"/>
      <c r="F60" s="22" t="s">
        <v>28</v>
      </c>
      <c r="G60" s="23"/>
      <c r="H60" s="22" t="s">
        <v>29</v>
      </c>
      <c r="I60" s="23"/>
      <c r="J60" s="24" t="s">
        <v>30</v>
      </c>
      <c r="K60" s="24"/>
      <c r="L60" s="10" t="s">
        <v>31</v>
      </c>
      <c r="M60" s="10" t="s">
        <v>22</v>
      </c>
      <c r="N60" s="22" t="s">
        <v>32</v>
      </c>
      <c r="O60" s="23"/>
      <c r="Q60" s="8"/>
    </row>
    <row r="61" spans="2:18" x14ac:dyDescent="0.25">
      <c r="B61" s="1" t="s">
        <v>10</v>
      </c>
      <c r="C61" s="10" t="s">
        <v>12</v>
      </c>
      <c r="D61" s="10" t="s">
        <v>13</v>
      </c>
      <c r="E61" s="10" t="s">
        <v>14</v>
      </c>
      <c r="F61" s="10" t="s">
        <v>13</v>
      </c>
      <c r="G61" s="10" t="s">
        <v>14</v>
      </c>
      <c r="H61" s="10" t="s">
        <v>13</v>
      </c>
      <c r="I61" s="10" t="s">
        <v>14</v>
      </c>
      <c r="J61" s="10" t="s">
        <v>13</v>
      </c>
      <c r="K61" s="10" t="s">
        <v>14</v>
      </c>
      <c r="L61" s="10" t="s">
        <v>21</v>
      </c>
      <c r="M61" s="10" t="s">
        <v>20</v>
      </c>
      <c r="N61" s="10" t="s">
        <v>13</v>
      </c>
      <c r="O61" s="10" t="s">
        <v>14</v>
      </c>
      <c r="Q61" s="8"/>
    </row>
    <row r="62" spans="2:18" x14ac:dyDescent="0.25">
      <c r="B62" s="1" t="str">
        <f>B26</f>
        <v>site</v>
      </c>
      <c r="C62" s="18">
        <f>($J$9*J14+$K$9*K14+$L$9*L14+$M$9*M14)/E14</f>
        <v>1.9318000000000002</v>
      </c>
      <c r="D62" s="19">
        <f>E14*C62/12</f>
        <v>5.5549597872666057E-2</v>
      </c>
      <c r="E62" s="20">
        <f>D62*43560</f>
        <v>2419.7404833333335</v>
      </c>
      <c r="F62" s="19">
        <f>D62+M14*($E$8-$D$8)/12</f>
        <v>6.6117191421793703E-2</v>
      </c>
      <c r="G62" s="20">
        <f>F62*43560</f>
        <v>2880.0648583333336</v>
      </c>
      <c r="H62" s="19">
        <f>D62+M14*($F$8-$D$8)/12</f>
        <v>8.0911822390572388E-2</v>
      </c>
      <c r="I62" s="20">
        <f>H62*43560</f>
        <v>3524.5189833333334</v>
      </c>
      <c r="J62" s="19">
        <f>D62+M14*($G$8-$D$8)/12</f>
        <v>9.8524478305785118E-2</v>
      </c>
      <c r="K62" s="20">
        <f>J62*43560</f>
        <v>4291.726275</v>
      </c>
      <c r="L62" s="18">
        <f>J14*P$9+K14*Q$9+L14*R$9+M14*S$9</f>
        <v>1.4658330578512397</v>
      </c>
      <c r="M62" s="18">
        <f>L62/E50</f>
        <v>6.840754859907043E-4</v>
      </c>
      <c r="N62" s="19">
        <f>M14*(0.44-0.1)/12</f>
        <v>4.7906424089378631E-3</v>
      </c>
      <c r="O62" s="20">
        <f>N62*43560</f>
        <v>208.68038333333331</v>
      </c>
      <c r="Q62" s="8"/>
    </row>
    <row r="63" spans="2:18" x14ac:dyDescent="0.25">
      <c r="B63" s="1">
        <f t="shared" ref="B63:B69" si="47">B27</f>
        <v>0</v>
      </c>
      <c r="C63" s="18">
        <f t="shared" ref="C63:C69" si="48">($J$9*J15+$K$9*K15+$L$9*L15+$M$9*M15)/E15</f>
        <v>2.64</v>
      </c>
      <c r="D63" s="19">
        <f t="shared" ref="D63:D69" si="49">E15*C51/12</f>
        <v>3.2737144168962347E-2</v>
      </c>
      <c r="E63" s="20">
        <f t="shared" ref="E63:G69" si="50">D63*43560</f>
        <v>1426.0299999999997</v>
      </c>
      <c r="F63" s="19">
        <f t="shared" ref="F63:F69" si="51">D63+M15*($E$8-$D$8)/12</f>
        <v>4.3140897612488516E-2</v>
      </c>
      <c r="G63" s="20">
        <f t="shared" si="50"/>
        <v>1879.2174999999997</v>
      </c>
      <c r="H63" s="19">
        <f t="shared" ref="H63:H69" si="52">D63+M15*($F$8-$D$8)/12</f>
        <v>5.770615243342516E-2</v>
      </c>
      <c r="I63" s="20">
        <f t="shared" ref="I63" si="53">H63*43560</f>
        <v>2513.6799999999998</v>
      </c>
      <c r="J63" s="19">
        <f t="shared" ref="J63:J69" si="54">D63+M15*($G$8-$D$8)/12</f>
        <v>7.504574150596878E-2</v>
      </c>
      <c r="K63" s="20">
        <f t="shared" ref="K63" si="55">J63*43560</f>
        <v>3268.9924999999998</v>
      </c>
      <c r="L63" s="18">
        <f>J15*P$9+K15*Q$9+L15*R$9+M15*S$9</f>
        <v>0.87391528925619832</v>
      </c>
      <c r="M63" s="18">
        <f>L63/E51</f>
        <v>6.1283092870149892E-4</v>
      </c>
      <c r="N63" s="19">
        <f t="shared" ref="N63:N69" si="56">M15*(0.44-0.1)/12</f>
        <v>4.716368227731864E-3</v>
      </c>
      <c r="O63" s="20">
        <f>N63*43559.9</f>
        <v>205.44452836317723</v>
      </c>
      <c r="Q63" s="8"/>
    </row>
    <row r="64" spans="2:18" x14ac:dyDescent="0.25">
      <c r="B64" s="1">
        <f t="shared" si="47"/>
        <v>0</v>
      </c>
      <c r="C64" s="18" t="e">
        <f t="shared" si="48"/>
        <v>#DIV/0!</v>
      </c>
      <c r="D64" s="19" t="e">
        <f t="shared" si="49"/>
        <v>#DIV/0!</v>
      </c>
      <c r="E64" s="20" t="e">
        <f t="shared" si="50"/>
        <v>#DIV/0!</v>
      </c>
      <c r="F64" s="19" t="e">
        <f t="shared" si="51"/>
        <v>#DIV/0!</v>
      </c>
      <c r="G64" s="20" t="e">
        <f t="shared" si="50"/>
        <v>#DIV/0!</v>
      </c>
      <c r="H64" s="19" t="e">
        <f t="shared" si="52"/>
        <v>#DIV/0!</v>
      </c>
      <c r="I64" s="20" t="e">
        <f t="shared" ref="I64" si="57">H64*43560</f>
        <v>#DIV/0!</v>
      </c>
      <c r="J64" s="19" t="e">
        <f t="shared" si="54"/>
        <v>#DIV/0!</v>
      </c>
      <c r="K64" s="20" t="e">
        <f t="shared" ref="K64" si="58">J64*43560</f>
        <v>#DIV/0!</v>
      </c>
      <c r="L64" s="18">
        <f t="shared" ref="L64:L69" si="59">J16*P$9+K16*Q$9+L16*R$9+M16*S$9</f>
        <v>0</v>
      </c>
      <c r="M64" s="18" t="e">
        <f t="shared" ref="M64:M69" si="60">L64/E52</f>
        <v>#DIV/0!</v>
      </c>
      <c r="N64" s="19">
        <f t="shared" si="56"/>
        <v>0</v>
      </c>
      <c r="O64" s="20">
        <f t="shared" ref="O64:O69" si="61">N64*43559.9</f>
        <v>0</v>
      </c>
      <c r="Q64" s="8"/>
    </row>
    <row r="65" spans="2:17" x14ac:dyDescent="0.25">
      <c r="B65" s="1">
        <f t="shared" si="47"/>
        <v>0</v>
      </c>
      <c r="C65" s="18">
        <f t="shared" si="48"/>
        <v>2.64</v>
      </c>
      <c r="D65" s="19">
        <f t="shared" si="49"/>
        <v>3.1373660850933578E-2</v>
      </c>
      <c r="E65" s="20">
        <f t="shared" si="50"/>
        <v>1366.6366666666668</v>
      </c>
      <c r="F65" s="19">
        <f t="shared" si="51"/>
        <v>4.1344103917967556E-2</v>
      </c>
      <c r="G65" s="20">
        <f t="shared" si="50"/>
        <v>1800.9491666666668</v>
      </c>
      <c r="H65" s="19">
        <f t="shared" si="52"/>
        <v>5.5302724211815125E-2</v>
      </c>
      <c r="I65" s="20">
        <f t="shared" ref="I65" si="62">H65*43560</f>
        <v>2408.9866666666667</v>
      </c>
      <c r="J65" s="19">
        <f t="shared" si="54"/>
        <v>7.1920129323538418E-2</v>
      </c>
      <c r="K65" s="20">
        <f t="shared" ref="K65" si="63">J65*43560</f>
        <v>3132.8408333333336</v>
      </c>
      <c r="L65" s="18">
        <f t="shared" si="59"/>
        <v>0.83751721763085396</v>
      </c>
      <c r="M65" s="18">
        <f t="shared" si="60"/>
        <v>6.1283092870149871E-4</v>
      </c>
      <c r="N65" s="19">
        <f t="shared" si="56"/>
        <v>4.5199341903887358E-3</v>
      </c>
      <c r="O65" s="20">
        <f t="shared" si="61"/>
        <v>196.88788133991429</v>
      </c>
      <c r="Q65" s="8"/>
    </row>
    <row r="66" spans="2:17" x14ac:dyDescent="0.25">
      <c r="B66" s="1">
        <f t="shared" si="47"/>
        <v>0</v>
      </c>
      <c r="C66" s="18">
        <f t="shared" si="48"/>
        <v>2.5344000000000002</v>
      </c>
      <c r="D66" s="19">
        <f t="shared" si="49"/>
        <v>3.1427658402203858E-2</v>
      </c>
      <c r="E66" s="20">
        <f t="shared" si="50"/>
        <v>1368.9888000000001</v>
      </c>
      <c r="F66" s="19">
        <f t="shared" si="51"/>
        <v>4.1415261707988982E-2</v>
      </c>
      <c r="G66" s="20">
        <f t="shared" si="50"/>
        <v>1804.0488</v>
      </c>
      <c r="H66" s="19">
        <f t="shared" si="52"/>
        <v>5.5397906336088161E-2</v>
      </c>
      <c r="I66" s="20">
        <f t="shared" ref="I66" si="64">H66*43560</f>
        <v>2413.1328000000003</v>
      </c>
      <c r="J66" s="19">
        <f t="shared" si="54"/>
        <v>7.204391184573003E-2</v>
      </c>
      <c r="K66" s="20">
        <f t="shared" ref="K66" si="65">J66*43560</f>
        <v>3138.2328000000002</v>
      </c>
      <c r="L66" s="18">
        <f t="shared" si="59"/>
        <v>0.83895867768595045</v>
      </c>
      <c r="M66" s="18">
        <f t="shared" si="60"/>
        <v>6.1283092870149881E-4</v>
      </c>
      <c r="N66" s="19">
        <f t="shared" si="56"/>
        <v>4.5277134986225894E-3</v>
      </c>
      <c r="O66" s="20">
        <f t="shared" si="61"/>
        <v>197.22674722865014</v>
      </c>
      <c r="Q66" s="8"/>
    </row>
    <row r="67" spans="2:17" x14ac:dyDescent="0.25">
      <c r="B67" s="1" t="str">
        <f t="shared" si="47"/>
        <v>N/A</v>
      </c>
      <c r="C67" s="18" t="e">
        <f t="shared" si="48"/>
        <v>#DIV/0!</v>
      </c>
      <c r="D67" s="19" t="e">
        <f t="shared" si="49"/>
        <v>#DIV/0!</v>
      </c>
      <c r="E67" s="20" t="e">
        <f t="shared" si="50"/>
        <v>#DIV/0!</v>
      </c>
      <c r="F67" s="19" t="e">
        <f t="shared" si="51"/>
        <v>#DIV/0!</v>
      </c>
      <c r="G67" s="20" t="e">
        <f t="shared" si="50"/>
        <v>#DIV/0!</v>
      </c>
      <c r="H67" s="19" t="e">
        <f t="shared" si="52"/>
        <v>#DIV/0!</v>
      </c>
      <c r="I67" s="20" t="e">
        <f t="shared" ref="I67" si="66">H67*43560</f>
        <v>#DIV/0!</v>
      </c>
      <c r="J67" s="19" t="e">
        <f t="shared" si="54"/>
        <v>#DIV/0!</v>
      </c>
      <c r="K67" s="20" t="e">
        <f t="shared" ref="K67" si="67">J67*43560</f>
        <v>#DIV/0!</v>
      </c>
      <c r="L67" s="18">
        <f t="shared" si="59"/>
        <v>0</v>
      </c>
      <c r="M67" s="18" t="e">
        <f t="shared" si="60"/>
        <v>#DIV/0!</v>
      </c>
      <c r="N67" s="19">
        <f t="shared" si="56"/>
        <v>0</v>
      </c>
      <c r="O67" s="20">
        <f t="shared" si="61"/>
        <v>0</v>
      </c>
      <c r="Q67" s="8"/>
    </row>
    <row r="68" spans="2:17" x14ac:dyDescent="0.25">
      <c r="B68" s="1" t="str">
        <f t="shared" si="47"/>
        <v>N/A</v>
      </c>
      <c r="C68" s="18" t="e">
        <f t="shared" si="48"/>
        <v>#DIV/0!</v>
      </c>
      <c r="D68" s="19" t="e">
        <f t="shared" si="49"/>
        <v>#DIV/0!</v>
      </c>
      <c r="E68" s="20" t="e">
        <f t="shared" si="50"/>
        <v>#DIV/0!</v>
      </c>
      <c r="F68" s="19" t="e">
        <f t="shared" si="51"/>
        <v>#DIV/0!</v>
      </c>
      <c r="G68" s="20" t="e">
        <f t="shared" si="50"/>
        <v>#DIV/0!</v>
      </c>
      <c r="H68" s="19" t="e">
        <f t="shared" si="52"/>
        <v>#DIV/0!</v>
      </c>
      <c r="I68" s="20" t="e">
        <f t="shared" ref="I68" si="68">H68*43560</f>
        <v>#DIV/0!</v>
      </c>
      <c r="J68" s="19" t="e">
        <f t="shared" si="54"/>
        <v>#DIV/0!</v>
      </c>
      <c r="K68" s="20" t="e">
        <f t="shared" ref="K68" si="69">J68*43560</f>
        <v>#DIV/0!</v>
      </c>
      <c r="L68" s="18">
        <f t="shared" si="59"/>
        <v>0</v>
      </c>
      <c r="M68" s="18" t="e">
        <f t="shared" si="60"/>
        <v>#DIV/0!</v>
      </c>
      <c r="N68" s="19">
        <f t="shared" si="56"/>
        <v>0</v>
      </c>
      <c r="O68" s="20">
        <f t="shared" si="61"/>
        <v>0</v>
      </c>
      <c r="Q68" s="8"/>
    </row>
    <row r="69" spans="2:17" x14ac:dyDescent="0.25">
      <c r="B69" s="1" t="str">
        <f t="shared" si="47"/>
        <v>N/A</v>
      </c>
      <c r="C69" s="18" t="e">
        <f t="shared" si="48"/>
        <v>#DIV/0!</v>
      </c>
      <c r="D69" s="19" t="e">
        <f t="shared" si="49"/>
        <v>#DIV/0!</v>
      </c>
      <c r="E69" s="20" t="e">
        <f t="shared" si="50"/>
        <v>#DIV/0!</v>
      </c>
      <c r="F69" s="19" t="e">
        <f t="shared" si="51"/>
        <v>#DIV/0!</v>
      </c>
      <c r="G69" s="20" t="e">
        <f t="shared" si="50"/>
        <v>#DIV/0!</v>
      </c>
      <c r="H69" s="19" t="e">
        <f t="shared" si="52"/>
        <v>#DIV/0!</v>
      </c>
      <c r="I69" s="20" t="e">
        <f t="shared" ref="I69" si="70">H69*43560</f>
        <v>#DIV/0!</v>
      </c>
      <c r="J69" s="19" t="e">
        <f t="shared" si="54"/>
        <v>#DIV/0!</v>
      </c>
      <c r="K69" s="20" t="e">
        <f t="shared" ref="K69" si="71">J69*43560</f>
        <v>#DIV/0!</v>
      </c>
      <c r="L69" s="18">
        <f t="shared" si="59"/>
        <v>0</v>
      </c>
      <c r="M69" s="18" t="e">
        <f t="shared" si="60"/>
        <v>#DIV/0!</v>
      </c>
      <c r="N69" s="19">
        <f t="shared" si="56"/>
        <v>0</v>
      </c>
      <c r="O69" s="20">
        <f t="shared" si="61"/>
        <v>0</v>
      </c>
      <c r="Q69" s="8"/>
    </row>
    <row r="70" spans="2:17" x14ac:dyDescent="0.25">
      <c r="Q70" s="8"/>
    </row>
  </sheetData>
  <mergeCells count="23">
    <mergeCell ref="N24:O24"/>
    <mergeCell ref="N36:O36"/>
    <mergeCell ref="N48:O48"/>
    <mergeCell ref="N60:O60"/>
    <mergeCell ref="F12:I12"/>
    <mergeCell ref="J12:M12"/>
    <mergeCell ref="J24:K24"/>
    <mergeCell ref="J36:K36"/>
    <mergeCell ref="D12:E12"/>
    <mergeCell ref="D24:E24"/>
    <mergeCell ref="D36:E36"/>
    <mergeCell ref="F24:G24"/>
    <mergeCell ref="H24:I24"/>
    <mergeCell ref="H36:I36"/>
    <mergeCell ref="F36:G36"/>
    <mergeCell ref="D48:E48"/>
    <mergeCell ref="F48:G48"/>
    <mergeCell ref="H48:I48"/>
    <mergeCell ref="J48:K48"/>
    <mergeCell ref="D60:E60"/>
    <mergeCell ref="F60:G60"/>
    <mergeCell ref="H60:I60"/>
    <mergeCell ref="J60:K60"/>
  </mergeCells>
  <conditionalFormatting sqref="B26:O26">
    <cfRule type="expression" dxfId="15" priority="8">
      <formula>$C$14=1</formula>
    </cfRule>
  </conditionalFormatting>
  <conditionalFormatting sqref="B27:O27">
    <cfRule type="expression" dxfId="14" priority="7">
      <formula>$C$15=1</formula>
    </cfRule>
  </conditionalFormatting>
  <conditionalFormatting sqref="B28:O28">
    <cfRule type="expression" dxfId="13" priority="6">
      <formula>$C$16=1</formula>
    </cfRule>
  </conditionalFormatting>
  <conditionalFormatting sqref="B29:O29">
    <cfRule type="expression" dxfId="8" priority="5">
      <formula>$C$17=1</formula>
    </cfRule>
  </conditionalFormatting>
  <conditionalFormatting sqref="B30:O30">
    <cfRule type="expression" dxfId="12" priority="4">
      <formula>$C$18=1</formula>
    </cfRule>
  </conditionalFormatting>
  <conditionalFormatting sqref="B31:O31">
    <cfRule type="expression" dxfId="11" priority="3">
      <formula>$C$19=1</formula>
    </cfRule>
  </conditionalFormatting>
  <conditionalFormatting sqref="B32:O32">
    <cfRule type="expression" dxfId="10" priority="2">
      <formula>$C$20=1</formula>
    </cfRule>
  </conditionalFormatting>
  <conditionalFormatting sqref="B33:O33">
    <cfRule type="expression" dxfId="9" priority="1">
      <formula>$C$21=1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Albuquerque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Dana M.</dc:creator>
  <cp:lastModifiedBy>Peterson, Dana M.</cp:lastModifiedBy>
  <dcterms:created xsi:type="dcterms:W3CDTF">2017-01-17T17:12:07Z</dcterms:created>
  <dcterms:modified xsi:type="dcterms:W3CDTF">2017-02-09T21:43:44Z</dcterms:modified>
</cp:coreProperties>
</file>