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437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S17" i="1" l="1"/>
  <c r="T17" i="1"/>
  <c r="S16" i="1"/>
  <c r="T16" i="1" s="1"/>
  <c r="T18" i="1" s="1"/>
  <c r="Q18" i="1"/>
  <c r="P17" i="1"/>
  <c r="Q17" i="1"/>
  <c r="Q16" i="1"/>
  <c r="P16" i="1"/>
  <c r="B54" i="1" l="1"/>
  <c r="B55" i="1"/>
  <c r="B56" i="1"/>
  <c r="B57" i="1"/>
  <c r="B58" i="1"/>
  <c r="B59" i="1"/>
  <c r="B60" i="1"/>
  <c r="B61" i="1"/>
  <c r="B62" i="1"/>
  <c r="B28" i="1"/>
  <c r="B67" i="1" s="1"/>
  <c r="B29" i="1"/>
  <c r="B68" i="1" s="1"/>
  <c r="B30" i="1"/>
  <c r="B69" i="1" s="1"/>
  <c r="B31" i="1"/>
  <c r="B70" i="1" s="1"/>
  <c r="B32" i="1"/>
  <c r="B71" i="1" s="1"/>
  <c r="B33" i="1"/>
  <c r="B72" i="1" s="1"/>
  <c r="B34" i="1"/>
  <c r="B73" i="1" s="1"/>
  <c r="B35" i="1"/>
  <c r="B74" i="1" s="1"/>
  <c r="B36" i="1"/>
  <c r="B75" i="1" s="1"/>
  <c r="B41" i="1"/>
  <c r="B42" i="1"/>
  <c r="B43" i="1"/>
  <c r="B44" i="1"/>
  <c r="B45" i="1"/>
  <c r="B46" i="1"/>
  <c r="B47" i="1"/>
  <c r="B48" i="1"/>
  <c r="B49" i="1"/>
  <c r="L23" i="1" l="1"/>
  <c r="L22" i="1"/>
  <c r="K23" i="1" l="1"/>
  <c r="K22" i="1"/>
  <c r="J23" i="1"/>
  <c r="J22" i="1"/>
  <c r="M23" i="1"/>
  <c r="M22" i="1"/>
  <c r="J14" i="1"/>
  <c r="K19" i="1"/>
  <c r="K20" i="1"/>
  <c r="L74" i="1" l="1"/>
  <c r="C61" i="1"/>
  <c r="D61" i="1" s="1"/>
  <c r="L61" i="1"/>
  <c r="M61" i="1" s="1"/>
  <c r="C74" i="1"/>
  <c r="D74" i="1" s="1"/>
  <c r="C48" i="1"/>
  <c r="D48" i="1" s="1"/>
  <c r="C35" i="1"/>
  <c r="D35" i="1" s="1"/>
  <c r="L48" i="1"/>
  <c r="M48" i="1" s="1"/>
  <c r="L35" i="1"/>
  <c r="M35" i="1" s="1"/>
  <c r="C75" i="1"/>
  <c r="D75" i="1" s="1"/>
  <c r="C36" i="1"/>
  <c r="D36" i="1" s="1"/>
  <c r="C49" i="1"/>
  <c r="D49" i="1" s="1"/>
  <c r="L75" i="1"/>
  <c r="L36" i="1"/>
  <c r="M36" i="1" s="1"/>
  <c r="L49" i="1"/>
  <c r="M49" i="1" s="1"/>
  <c r="L62" i="1"/>
  <c r="M62" i="1" s="1"/>
  <c r="C62" i="1"/>
  <c r="D62" i="1" s="1"/>
  <c r="N22" i="1"/>
  <c r="N35" i="1"/>
  <c r="O35" i="1" s="1"/>
  <c r="N61" i="1"/>
  <c r="O61" i="1" s="1"/>
  <c r="N74" i="1"/>
  <c r="O74" i="1" s="1"/>
  <c r="N48" i="1"/>
  <c r="O48" i="1" s="1"/>
  <c r="N23" i="1"/>
  <c r="N62" i="1"/>
  <c r="O62" i="1" s="1"/>
  <c r="N36" i="1"/>
  <c r="O36" i="1" s="1"/>
  <c r="N75" i="1"/>
  <c r="O75" i="1" s="1"/>
  <c r="N49" i="1"/>
  <c r="O49" i="1" s="1"/>
  <c r="N67" i="1"/>
  <c r="O67" i="1" s="1"/>
  <c r="N41" i="1"/>
  <c r="O41" i="1" s="1"/>
  <c r="N54" i="1"/>
  <c r="O54" i="1" s="1"/>
  <c r="N28" i="1"/>
  <c r="O28" i="1" s="1"/>
  <c r="J16" i="1"/>
  <c r="J20" i="1"/>
  <c r="M20" i="1"/>
  <c r="L20" i="1"/>
  <c r="J19" i="1"/>
  <c r="M19" i="1"/>
  <c r="L19" i="1"/>
  <c r="N19" i="1" s="1"/>
  <c r="J18" i="1"/>
  <c r="L18" i="1"/>
  <c r="K18" i="1"/>
  <c r="M18" i="1"/>
  <c r="J17" i="1"/>
  <c r="J15" i="1"/>
  <c r="B40" i="1"/>
  <c r="N31" i="1" l="1"/>
  <c r="O31" i="1" s="1"/>
  <c r="N70" i="1"/>
  <c r="O70" i="1" s="1"/>
  <c r="N57" i="1"/>
  <c r="O57" i="1" s="1"/>
  <c r="N44" i="1"/>
  <c r="O44" i="1" s="1"/>
  <c r="N72" i="1"/>
  <c r="O72" i="1" s="1"/>
  <c r="N59" i="1"/>
  <c r="O59" i="1" s="1"/>
  <c r="N33" i="1"/>
  <c r="O33" i="1" s="1"/>
  <c r="N46" i="1"/>
  <c r="O46" i="1" s="1"/>
  <c r="N29" i="1"/>
  <c r="O29" i="1" s="1"/>
  <c r="N42" i="1"/>
  <c r="O42" i="1" s="1"/>
  <c r="N68" i="1"/>
  <c r="O68" i="1" s="1"/>
  <c r="N55" i="1"/>
  <c r="O55" i="1" s="1"/>
  <c r="F62" i="1"/>
  <c r="G62" i="1" s="1"/>
  <c r="E62" i="1"/>
  <c r="M75" i="1" s="1"/>
  <c r="H62" i="1"/>
  <c r="I62" i="1" s="1"/>
  <c r="J62" i="1"/>
  <c r="K62" i="1" s="1"/>
  <c r="H74" i="1"/>
  <c r="I74" i="1" s="1"/>
  <c r="E74" i="1"/>
  <c r="F74" i="1"/>
  <c r="G74" i="1" s="1"/>
  <c r="J74" i="1"/>
  <c r="K74" i="1" s="1"/>
  <c r="N58" i="1"/>
  <c r="O58" i="1" s="1"/>
  <c r="N32" i="1"/>
  <c r="O32" i="1" s="1"/>
  <c r="N71" i="1"/>
  <c r="O71" i="1" s="1"/>
  <c r="N45" i="1"/>
  <c r="O45" i="1" s="1"/>
  <c r="C59" i="1"/>
  <c r="D59" i="1" s="1"/>
  <c r="C72" i="1"/>
  <c r="D72" i="1" s="1"/>
  <c r="L59" i="1"/>
  <c r="M59" i="1" s="1"/>
  <c r="C46" i="1"/>
  <c r="D46" i="1" s="1"/>
  <c r="L72" i="1"/>
  <c r="C33" i="1"/>
  <c r="D33" i="1" s="1"/>
  <c r="L46" i="1"/>
  <c r="M46" i="1" s="1"/>
  <c r="L33" i="1"/>
  <c r="M33" i="1" s="1"/>
  <c r="N56" i="1"/>
  <c r="O56" i="1" s="1"/>
  <c r="N69" i="1"/>
  <c r="O69" i="1" s="1"/>
  <c r="N30" i="1"/>
  <c r="O30" i="1" s="1"/>
  <c r="N43" i="1"/>
  <c r="O43" i="1" s="1"/>
  <c r="F49" i="1"/>
  <c r="G49" i="1" s="1"/>
  <c r="H49" i="1"/>
  <c r="I49" i="1" s="1"/>
  <c r="E49" i="1"/>
  <c r="J49" i="1"/>
  <c r="K49" i="1" s="1"/>
  <c r="C32" i="1"/>
  <c r="D32" i="1" s="1"/>
  <c r="C45" i="1"/>
  <c r="D45" i="1" s="1"/>
  <c r="L71" i="1"/>
  <c r="L32" i="1"/>
  <c r="M32" i="1" s="1"/>
  <c r="L58" i="1"/>
  <c r="M58" i="1" s="1"/>
  <c r="C58" i="1"/>
  <c r="D58" i="1" s="1"/>
  <c r="L45" i="1"/>
  <c r="M45" i="1" s="1"/>
  <c r="C71" i="1"/>
  <c r="D71" i="1" s="1"/>
  <c r="F36" i="1"/>
  <c r="G36" i="1" s="1"/>
  <c r="E36" i="1"/>
  <c r="H36" i="1"/>
  <c r="I36" i="1" s="1"/>
  <c r="J36" i="1"/>
  <c r="K36" i="1" s="1"/>
  <c r="J35" i="1"/>
  <c r="K35" i="1" s="1"/>
  <c r="H35" i="1"/>
  <c r="I35" i="1" s="1"/>
  <c r="E35" i="1"/>
  <c r="F35" i="1"/>
  <c r="G35" i="1" s="1"/>
  <c r="F61" i="1"/>
  <c r="G61" i="1" s="1"/>
  <c r="H61" i="1"/>
  <c r="I61" i="1" s="1"/>
  <c r="E61" i="1"/>
  <c r="M74" i="1" s="1"/>
  <c r="J61" i="1"/>
  <c r="K61" i="1" s="1"/>
  <c r="L30" i="1"/>
  <c r="M30" i="1" s="1"/>
  <c r="L43" i="1"/>
  <c r="M43" i="1" s="1"/>
  <c r="C56" i="1"/>
  <c r="D56" i="1" s="1"/>
  <c r="L56" i="1"/>
  <c r="M56" i="1" s="1"/>
  <c r="C30" i="1"/>
  <c r="D30" i="1" s="1"/>
  <c r="L69" i="1"/>
  <c r="C69" i="1"/>
  <c r="D69" i="1" s="1"/>
  <c r="C43" i="1"/>
  <c r="D43" i="1" s="1"/>
  <c r="N20" i="1"/>
  <c r="C68" i="1"/>
  <c r="D68" i="1" s="1"/>
  <c r="L55" i="1"/>
  <c r="M55" i="1" s="1"/>
  <c r="L68" i="1"/>
  <c r="C29" i="1"/>
  <c r="D29" i="1" s="1"/>
  <c r="C55" i="1"/>
  <c r="D55" i="1" s="1"/>
  <c r="L29" i="1"/>
  <c r="M29" i="1" s="1"/>
  <c r="C42" i="1"/>
  <c r="D42" i="1" s="1"/>
  <c r="L42" i="1"/>
  <c r="M42" i="1" s="1"/>
  <c r="F75" i="1"/>
  <c r="G75" i="1" s="1"/>
  <c r="E75" i="1"/>
  <c r="H75" i="1"/>
  <c r="I75" i="1" s="1"/>
  <c r="J75" i="1"/>
  <c r="K75" i="1" s="1"/>
  <c r="F48" i="1"/>
  <c r="G48" i="1" s="1"/>
  <c r="J48" i="1"/>
  <c r="K48" i="1" s="1"/>
  <c r="H48" i="1"/>
  <c r="I48" i="1" s="1"/>
  <c r="E48" i="1"/>
  <c r="L54" i="1"/>
  <c r="M54" i="1" s="1"/>
  <c r="L41" i="1"/>
  <c r="M41" i="1" s="1"/>
  <c r="C67" i="1"/>
  <c r="D67" i="1" s="1"/>
  <c r="C28" i="1"/>
  <c r="D28" i="1" s="1"/>
  <c r="L67" i="1"/>
  <c r="C54" i="1"/>
  <c r="D54" i="1" s="1"/>
  <c r="L28" i="1"/>
  <c r="M28" i="1" s="1"/>
  <c r="C41" i="1"/>
  <c r="D41" i="1" s="1"/>
  <c r="L70" i="1"/>
  <c r="L57" i="1"/>
  <c r="M57" i="1" s="1"/>
  <c r="C31" i="1"/>
  <c r="D31" i="1" s="1"/>
  <c r="C44" i="1"/>
  <c r="D44" i="1" s="1"/>
  <c r="L31" i="1"/>
  <c r="M31" i="1" s="1"/>
  <c r="L44" i="1"/>
  <c r="M44" i="1" s="1"/>
  <c r="C70" i="1"/>
  <c r="D70" i="1" s="1"/>
  <c r="C57" i="1"/>
  <c r="D57" i="1" s="1"/>
  <c r="N15" i="1"/>
  <c r="N18" i="1"/>
  <c r="N16" i="1"/>
  <c r="N17" i="1"/>
  <c r="N66" i="1"/>
  <c r="O66" i="1" s="1"/>
  <c r="C66" i="1"/>
  <c r="D66" i="1" s="1"/>
  <c r="F66" i="1" s="1"/>
  <c r="G66" i="1" s="1"/>
  <c r="L27" i="1"/>
  <c r="C40" i="1"/>
  <c r="D40" i="1" s="1"/>
  <c r="H40" i="1" s="1"/>
  <c r="I40" i="1" s="1"/>
  <c r="L40" i="1"/>
  <c r="M40" i="1" s="1"/>
  <c r="N27" i="1"/>
  <c r="N40" i="1"/>
  <c r="O40" i="1" s="1"/>
  <c r="N53" i="1"/>
  <c r="O53" i="1" s="1"/>
  <c r="C53" i="1"/>
  <c r="L53" i="1"/>
  <c r="M53" i="1" s="1"/>
  <c r="F56" i="1" l="1"/>
  <c r="G56" i="1" s="1"/>
  <c r="H56" i="1"/>
  <c r="I56" i="1" s="1"/>
  <c r="E56" i="1"/>
  <c r="M69" i="1" s="1"/>
  <c r="J56" i="1"/>
  <c r="K56" i="1" s="1"/>
  <c r="F69" i="1"/>
  <c r="G69" i="1" s="1"/>
  <c r="E69" i="1"/>
  <c r="H69" i="1"/>
  <c r="I69" i="1" s="1"/>
  <c r="J69" i="1"/>
  <c r="K69" i="1" s="1"/>
  <c r="J55" i="1"/>
  <c r="K55" i="1" s="1"/>
  <c r="H55" i="1"/>
  <c r="I55" i="1" s="1"/>
  <c r="E55" i="1"/>
  <c r="M68" i="1" s="1"/>
  <c r="F55" i="1"/>
  <c r="G55" i="1" s="1"/>
  <c r="H68" i="1"/>
  <c r="I68" i="1" s="1"/>
  <c r="E68" i="1"/>
  <c r="F68" i="1"/>
  <c r="G68" i="1" s="1"/>
  <c r="J68" i="1"/>
  <c r="K68" i="1" s="1"/>
  <c r="F58" i="1"/>
  <c r="G58" i="1" s="1"/>
  <c r="E58" i="1"/>
  <c r="M71" i="1" s="1"/>
  <c r="H58" i="1"/>
  <c r="I58" i="1" s="1"/>
  <c r="J58" i="1"/>
  <c r="K58" i="1" s="1"/>
  <c r="F45" i="1"/>
  <c r="G45" i="1" s="1"/>
  <c r="H45" i="1"/>
  <c r="I45" i="1" s="1"/>
  <c r="E45" i="1"/>
  <c r="J45" i="1"/>
  <c r="K45" i="1" s="1"/>
  <c r="J33" i="1"/>
  <c r="K33" i="1" s="1"/>
  <c r="H33" i="1"/>
  <c r="I33" i="1" s="1"/>
  <c r="E33" i="1"/>
  <c r="F33" i="1"/>
  <c r="G33" i="1" s="1"/>
  <c r="H72" i="1"/>
  <c r="I72" i="1" s="1"/>
  <c r="E72" i="1"/>
  <c r="F72" i="1"/>
  <c r="G72" i="1" s="1"/>
  <c r="J72" i="1"/>
  <c r="K72" i="1" s="1"/>
  <c r="J29" i="1"/>
  <c r="K29" i="1" s="1"/>
  <c r="H29" i="1"/>
  <c r="I29" i="1" s="1"/>
  <c r="E29" i="1"/>
  <c r="F29" i="1"/>
  <c r="G29" i="1" s="1"/>
  <c r="F30" i="1"/>
  <c r="G30" i="1" s="1"/>
  <c r="E30" i="1"/>
  <c r="H30" i="1"/>
  <c r="I30" i="1" s="1"/>
  <c r="J30" i="1"/>
  <c r="K30" i="1" s="1"/>
  <c r="F32" i="1"/>
  <c r="G32" i="1" s="1"/>
  <c r="E32" i="1"/>
  <c r="H32" i="1"/>
  <c r="I32" i="1" s="1"/>
  <c r="J32" i="1"/>
  <c r="K32" i="1" s="1"/>
  <c r="M72" i="1"/>
  <c r="J59" i="1"/>
  <c r="K59" i="1" s="1"/>
  <c r="H59" i="1"/>
  <c r="I59" i="1" s="1"/>
  <c r="E59" i="1"/>
  <c r="F59" i="1"/>
  <c r="G59" i="1" s="1"/>
  <c r="F42" i="1"/>
  <c r="G42" i="1" s="1"/>
  <c r="J42" i="1"/>
  <c r="K42" i="1" s="1"/>
  <c r="H42" i="1"/>
  <c r="I42" i="1" s="1"/>
  <c r="E42" i="1"/>
  <c r="F43" i="1"/>
  <c r="G43" i="1" s="1"/>
  <c r="E43" i="1"/>
  <c r="H43" i="1"/>
  <c r="I43" i="1" s="1"/>
  <c r="J43" i="1"/>
  <c r="K43" i="1" s="1"/>
  <c r="F71" i="1"/>
  <c r="G71" i="1" s="1"/>
  <c r="E71" i="1"/>
  <c r="H71" i="1"/>
  <c r="I71" i="1" s="1"/>
  <c r="J71" i="1"/>
  <c r="K71" i="1" s="1"/>
  <c r="F46" i="1"/>
  <c r="G46" i="1" s="1"/>
  <c r="J46" i="1"/>
  <c r="K46" i="1" s="1"/>
  <c r="H46" i="1"/>
  <c r="I46" i="1" s="1"/>
  <c r="E46" i="1"/>
  <c r="F41" i="1"/>
  <c r="G41" i="1" s="1"/>
  <c r="E41" i="1"/>
  <c r="H41" i="1"/>
  <c r="I41" i="1" s="1"/>
  <c r="J41" i="1"/>
  <c r="K41" i="1" s="1"/>
  <c r="F28" i="1"/>
  <c r="G28" i="1" s="1"/>
  <c r="E28" i="1"/>
  <c r="H28" i="1"/>
  <c r="I28" i="1" s="1"/>
  <c r="J28" i="1"/>
  <c r="K28" i="1" s="1"/>
  <c r="F67" i="1"/>
  <c r="G67" i="1" s="1"/>
  <c r="E67" i="1"/>
  <c r="H67" i="1"/>
  <c r="I67" i="1" s="1"/>
  <c r="J67" i="1"/>
  <c r="K67" i="1" s="1"/>
  <c r="F54" i="1"/>
  <c r="G54" i="1" s="1"/>
  <c r="E54" i="1"/>
  <c r="M67" i="1" s="1"/>
  <c r="H54" i="1"/>
  <c r="I54" i="1" s="1"/>
  <c r="J54" i="1"/>
  <c r="K54" i="1" s="1"/>
  <c r="F57" i="1"/>
  <c r="G57" i="1" s="1"/>
  <c r="J57" i="1"/>
  <c r="K57" i="1" s="1"/>
  <c r="H57" i="1"/>
  <c r="I57" i="1" s="1"/>
  <c r="E57" i="1"/>
  <c r="M70" i="1" s="1"/>
  <c r="J44" i="1"/>
  <c r="K44" i="1" s="1"/>
  <c r="H44" i="1"/>
  <c r="I44" i="1" s="1"/>
  <c r="E44" i="1"/>
  <c r="F44" i="1"/>
  <c r="G44" i="1" s="1"/>
  <c r="H70" i="1"/>
  <c r="I70" i="1" s="1"/>
  <c r="E70" i="1"/>
  <c r="F70" i="1"/>
  <c r="G70" i="1" s="1"/>
  <c r="J70" i="1"/>
  <c r="K70" i="1" s="1"/>
  <c r="E31" i="1"/>
  <c r="J31" i="1"/>
  <c r="K31" i="1" s="1"/>
  <c r="F31" i="1"/>
  <c r="G31" i="1" s="1"/>
  <c r="H31" i="1"/>
  <c r="I31" i="1" s="1"/>
  <c r="J40" i="1"/>
  <c r="K40" i="1" s="1"/>
  <c r="E40" i="1"/>
  <c r="H66" i="1"/>
  <c r="I66" i="1" s="1"/>
  <c r="J66" i="1"/>
  <c r="K66" i="1" s="1"/>
  <c r="E66" i="1"/>
  <c r="F40" i="1"/>
  <c r="G40" i="1" s="1"/>
  <c r="B53" i="1" l="1"/>
  <c r="B27" i="1"/>
  <c r="B66" i="1" s="1"/>
  <c r="D53" i="1"/>
  <c r="H53" i="1" s="1"/>
  <c r="I53" i="1" s="1"/>
  <c r="F53" i="1" l="1"/>
  <c r="G53" i="1" s="1"/>
  <c r="J53" i="1"/>
  <c r="K53" i="1" s="1"/>
  <c r="E53" i="1"/>
  <c r="C27" i="1"/>
  <c r="D27" i="1" s="1"/>
  <c r="H27" i="1" s="1"/>
  <c r="I27" i="1" s="1"/>
  <c r="L66" i="1"/>
  <c r="O27" i="1"/>
  <c r="N14" i="1"/>
  <c r="M27" i="1"/>
  <c r="F27" i="1" l="1"/>
  <c r="G27" i="1" s="1"/>
  <c r="J27" i="1"/>
  <c r="K27" i="1" s="1"/>
  <c r="M66" i="1"/>
  <c r="E27" i="1"/>
  <c r="K21" i="1" l="1"/>
  <c r="J21" i="1"/>
  <c r="L21" i="1"/>
  <c r="M21" i="1"/>
  <c r="N73" i="1" l="1"/>
  <c r="O73" i="1" s="1"/>
  <c r="N60" i="1"/>
  <c r="O60" i="1" s="1"/>
  <c r="N34" i="1"/>
  <c r="O34" i="1" s="1"/>
  <c r="N47" i="1"/>
  <c r="O47" i="1" s="1"/>
  <c r="C34" i="1"/>
  <c r="D34" i="1" s="1"/>
  <c r="C47" i="1"/>
  <c r="D47" i="1" s="1"/>
  <c r="C73" i="1"/>
  <c r="D73" i="1" s="1"/>
  <c r="L60" i="1"/>
  <c r="M60" i="1" s="1"/>
  <c r="L47" i="1"/>
  <c r="M47" i="1" s="1"/>
  <c r="C60" i="1"/>
  <c r="D60" i="1" s="1"/>
  <c r="L34" i="1"/>
  <c r="M34" i="1" s="1"/>
  <c r="L73" i="1"/>
  <c r="N21" i="1"/>
  <c r="F73" i="1" l="1"/>
  <c r="G73" i="1" s="1"/>
  <c r="E73" i="1"/>
  <c r="H73" i="1"/>
  <c r="I73" i="1" s="1"/>
  <c r="J73" i="1"/>
  <c r="K73" i="1" s="1"/>
  <c r="F60" i="1"/>
  <c r="G60" i="1" s="1"/>
  <c r="E60" i="1"/>
  <c r="M73" i="1" s="1"/>
  <c r="H60" i="1"/>
  <c r="I60" i="1" s="1"/>
  <c r="J60" i="1"/>
  <c r="K60" i="1" s="1"/>
  <c r="F47" i="1"/>
  <c r="G47" i="1" s="1"/>
  <c r="H47" i="1"/>
  <c r="I47" i="1" s="1"/>
  <c r="E47" i="1"/>
  <c r="J47" i="1"/>
  <c r="K47" i="1" s="1"/>
  <c r="F34" i="1"/>
  <c r="G34" i="1" s="1"/>
  <c r="E34" i="1"/>
  <c r="H34" i="1"/>
  <c r="I34" i="1" s="1"/>
  <c r="J34" i="1"/>
  <c r="K34" i="1" s="1"/>
</calcChain>
</file>

<file path=xl/sharedStrings.xml><?xml version="1.0" encoding="utf-8"?>
<sst xmlns="http://schemas.openxmlformats.org/spreadsheetml/2006/main" count="136" uniqueCount="43">
  <si>
    <t>BASIN SIZE</t>
  </si>
  <si>
    <t>ACRES</t>
  </si>
  <si>
    <t>A</t>
  </si>
  <si>
    <t>B</t>
  </si>
  <si>
    <t>C</t>
  </si>
  <si>
    <t>D</t>
  </si>
  <si>
    <t>LAND TREATMENT PERCENT BY TYPE</t>
  </si>
  <si>
    <t>TABLE A-8. EXCESS PRECIPITATION, E (INCHES) - 6 HOUR STORM</t>
  </si>
  <si>
    <t>ZONE</t>
  </si>
  <si>
    <t>TREATMENT (100-YR)</t>
  </si>
  <si>
    <t>BASIN NAME</t>
  </si>
  <si>
    <t>WEIGHTED E</t>
  </si>
  <si>
    <t>INCHES</t>
  </si>
  <si>
    <t>AC-FT</t>
  </si>
  <si>
    <t>CF</t>
  </si>
  <si>
    <t>ZONE 1</t>
  </si>
  <si>
    <t>ZONE 3</t>
  </si>
  <si>
    <t>TABLE A-9. PEAK DISCHARGE (CFS/ACRE)</t>
  </si>
  <si>
    <t>LAND TREATMENT BY AREA (ACRES)</t>
  </si>
  <si>
    <t>AREA CHECK</t>
  </si>
  <si>
    <t>CFS/AC</t>
  </si>
  <si>
    <t>CFS</t>
  </si>
  <si>
    <t>YIELD</t>
  </si>
  <si>
    <t>TABLE A-2. DEPTH (INCHES) AT 100-YEAR STORM</t>
  </si>
  <si>
    <t>ZONE 2</t>
  </si>
  <si>
    <t>SF</t>
  </si>
  <si>
    <t>ZONE 4</t>
  </si>
  <si>
    <r>
      <t>V</t>
    </r>
    <r>
      <rPr>
        <vertAlign val="subscript"/>
        <sz val="11"/>
        <color theme="1"/>
        <rFont val="Calibri"/>
        <family val="2"/>
        <scheme val="minor"/>
      </rPr>
      <t>360</t>
    </r>
    <r>
      <rPr>
        <sz val="11"/>
        <color theme="1"/>
        <rFont val="Calibri"/>
        <family val="2"/>
        <scheme val="minor"/>
      </rPr>
      <t xml:space="preserve"> / 6HR VOL.</t>
    </r>
  </si>
  <si>
    <r>
      <t>V</t>
    </r>
    <r>
      <rPr>
        <vertAlign val="subscript"/>
        <sz val="11"/>
        <color theme="1"/>
        <rFont val="Calibri"/>
        <family val="2"/>
        <scheme val="minor"/>
      </rPr>
      <t>1440</t>
    </r>
    <r>
      <rPr>
        <sz val="11"/>
        <color theme="1"/>
        <rFont val="Calibri"/>
        <family val="2"/>
        <scheme val="minor"/>
      </rPr>
      <t xml:space="preserve"> / 24HR VOL.</t>
    </r>
  </si>
  <si>
    <r>
      <t>V</t>
    </r>
    <r>
      <rPr>
        <vertAlign val="subscript"/>
        <sz val="11"/>
        <color theme="1"/>
        <rFont val="Calibri"/>
        <family val="2"/>
        <scheme val="minor"/>
      </rPr>
      <t>4d</t>
    </r>
    <r>
      <rPr>
        <sz val="11"/>
        <color theme="1"/>
        <rFont val="Calibri"/>
        <family val="2"/>
        <scheme val="minor"/>
      </rPr>
      <t xml:space="preserve"> / 4DAY VOL.</t>
    </r>
  </si>
  <si>
    <r>
      <t>V</t>
    </r>
    <r>
      <rPr>
        <vertAlign val="subscript"/>
        <sz val="11"/>
        <color theme="1"/>
        <rFont val="Calibri"/>
        <family val="2"/>
        <scheme val="minor"/>
      </rPr>
      <t>10d</t>
    </r>
    <r>
      <rPr>
        <sz val="11"/>
        <color theme="1"/>
        <rFont val="Calibri"/>
        <family val="2"/>
        <scheme val="minor"/>
      </rPr>
      <t xml:space="preserve"> / 10DAY VOL.</t>
    </r>
  </si>
  <si>
    <r>
      <t>Q</t>
    </r>
    <r>
      <rPr>
        <vertAlign val="subscript"/>
        <sz val="11"/>
        <color theme="1"/>
        <rFont val="Calibri"/>
        <family val="2"/>
        <scheme val="minor"/>
      </rPr>
      <t>P</t>
    </r>
  </si>
  <si>
    <t>1ST FLUSH VOLUME</t>
  </si>
  <si>
    <r>
      <t>P</t>
    </r>
    <r>
      <rPr>
        <vertAlign val="subscript"/>
        <sz val="11"/>
        <color theme="1"/>
        <rFont val="Calibri"/>
        <family val="2"/>
        <scheme val="minor"/>
      </rPr>
      <t>60MIN</t>
    </r>
  </si>
  <si>
    <r>
      <t>P</t>
    </r>
    <r>
      <rPr>
        <vertAlign val="subscript"/>
        <sz val="11"/>
        <color theme="1"/>
        <rFont val="Calibri"/>
        <family val="2"/>
        <scheme val="minor"/>
      </rPr>
      <t>360MIN</t>
    </r>
  </si>
  <si>
    <r>
      <t>P</t>
    </r>
    <r>
      <rPr>
        <vertAlign val="subscript"/>
        <sz val="11"/>
        <color theme="1"/>
        <rFont val="Calibri"/>
        <family val="2"/>
        <scheme val="minor"/>
      </rPr>
      <t>1440MIN</t>
    </r>
  </si>
  <si>
    <r>
      <t>P</t>
    </r>
    <r>
      <rPr>
        <vertAlign val="subscript"/>
        <sz val="11"/>
        <color theme="1"/>
        <rFont val="Calibri"/>
        <family val="2"/>
        <scheme val="minor"/>
      </rPr>
      <t>4DAY</t>
    </r>
  </si>
  <si>
    <r>
      <t>P</t>
    </r>
    <r>
      <rPr>
        <vertAlign val="subscript"/>
        <sz val="11"/>
        <color theme="1"/>
        <rFont val="Calibri"/>
        <family val="2"/>
        <scheme val="minor"/>
      </rPr>
      <t>10DAY</t>
    </r>
  </si>
  <si>
    <t>ext t+f</t>
  </si>
  <si>
    <t>ext port park</t>
  </si>
  <si>
    <t>prop t+f</t>
  </si>
  <si>
    <t>prop port park</t>
  </si>
  <si>
    <t>cf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</si>
</sst>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vertAlign val="subscript"/>
      <sz val="11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0">
    <xf numFmtId="0" fontId="0" fillId="0" borderId="0" xfId="0"/>
    <xf numFmtId="0" fontId="0" fillId="0" borderId="1" xfId="0" applyBorder="1"/>
    <xf numFmtId="2" fontId="0" fillId="0" borderId="1" xfId="0" applyNumberFormat="1" applyBorder="1"/>
    <xf numFmtId="9" fontId="0" fillId="0" borderId="1" xfId="1" applyFont="1" applyBorder="1"/>
    <xf numFmtId="164" fontId="0" fillId="0" borderId="1" xfId="0" applyNumberFormat="1" applyBorder="1"/>
    <xf numFmtId="0" fontId="0" fillId="0" borderId="1" xfId="0" applyFill="1" applyBorder="1"/>
    <xf numFmtId="1" fontId="0" fillId="0" borderId="0" xfId="0" applyNumberFormat="1"/>
    <xf numFmtId="0" fontId="0" fillId="0" borderId="0" xfId="0" applyBorder="1"/>
    <xf numFmtId="1" fontId="0" fillId="0" borderId="0" xfId="0" applyNumberFormat="1" applyBorder="1"/>
    <xf numFmtId="0" fontId="3" fillId="0" borderId="1" xfId="0" applyFont="1" applyBorder="1"/>
    <xf numFmtId="0" fontId="0" fillId="0" borderId="1" xfId="0" applyBorder="1" applyAlignment="1">
      <alignment horizontal="center"/>
    </xf>
    <xf numFmtId="0" fontId="0" fillId="2" borderId="1" xfId="0" applyFill="1" applyBorder="1"/>
    <xf numFmtId="0" fontId="0" fillId="0" borderId="1" xfId="0" applyFont="1" applyBorder="1" applyAlignment="1">
      <alignment horizontal="center"/>
    </xf>
    <xf numFmtId="2" fontId="0" fillId="2" borderId="1" xfId="0" applyNumberFormat="1" applyFill="1" applyBorder="1" applyAlignment="1">
      <alignment horizontal="center"/>
    </xf>
    <xf numFmtId="164" fontId="0" fillId="2" borderId="1" xfId="0" applyNumberFormat="1" applyFill="1" applyBorder="1" applyAlignment="1">
      <alignment horizontal="center"/>
    </xf>
    <xf numFmtId="1" fontId="0" fillId="2" borderId="1" xfId="0" applyNumberForma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1" fontId="0" fillId="0" borderId="0" xfId="0" applyNumberFormat="1" applyAlignment="1">
      <alignment horizontal="center"/>
    </xf>
    <xf numFmtId="0" fontId="0" fillId="0" borderId="0" xfId="0" applyFill="1" applyBorder="1"/>
    <xf numFmtId="164" fontId="0" fillId="0" borderId="0" xfId="0" applyNumberFormat="1" applyFill="1" applyBorder="1"/>
    <xf numFmtId="164" fontId="0" fillId="0" borderId="1" xfId="0" applyNumberFormat="1" applyFill="1" applyBorder="1"/>
    <xf numFmtId="0" fontId="0" fillId="0" borderId="0" xfId="0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</cellXfs>
  <cellStyles count="2">
    <cellStyle name="Normal" xfId="0" builtinId="0"/>
    <cellStyle name="Percent" xfId="1" builtinId="5"/>
  </cellStyles>
  <dxfs count="5"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U75"/>
  <sheetViews>
    <sheetView tabSelected="1" zoomScale="130" zoomScaleNormal="130" workbookViewId="0">
      <selection activeCell="H17" sqref="H17"/>
    </sheetView>
  </sheetViews>
  <sheetFormatPr defaultRowHeight="15" x14ac:dyDescent="0.25"/>
  <cols>
    <col min="2" max="2" width="13.42578125" customWidth="1"/>
    <col min="3" max="3" width="12.7109375" customWidth="1"/>
  </cols>
  <sheetData>
    <row r="3" spans="2:20" x14ac:dyDescent="0.25">
      <c r="B3" s="1" t="s">
        <v>23</v>
      </c>
      <c r="C3" s="1"/>
      <c r="D3" s="1"/>
      <c r="E3" s="1"/>
      <c r="F3" s="1"/>
      <c r="G3" s="1"/>
      <c r="I3" s="1" t="s">
        <v>7</v>
      </c>
      <c r="J3" s="1"/>
      <c r="K3" s="1"/>
      <c r="L3" s="1"/>
      <c r="M3" s="1"/>
      <c r="O3" s="1" t="s">
        <v>17</v>
      </c>
      <c r="P3" s="1"/>
      <c r="Q3" s="1"/>
      <c r="R3" s="1"/>
      <c r="S3" s="1"/>
    </row>
    <row r="4" spans="2:20" ht="18" x14ac:dyDescent="0.35">
      <c r="B4" s="1" t="s">
        <v>8</v>
      </c>
      <c r="C4" s="1" t="s">
        <v>33</v>
      </c>
      <c r="D4" s="1" t="s">
        <v>34</v>
      </c>
      <c r="E4" s="1" t="s">
        <v>35</v>
      </c>
      <c r="F4" s="1" t="s">
        <v>36</v>
      </c>
      <c r="G4" s="1" t="s">
        <v>37</v>
      </c>
      <c r="I4" s="1"/>
      <c r="J4" s="1" t="s">
        <v>9</v>
      </c>
      <c r="K4" s="1"/>
      <c r="L4" s="1"/>
      <c r="M4" s="1"/>
      <c r="O4" s="1"/>
      <c r="P4" s="1" t="s">
        <v>9</v>
      </c>
      <c r="Q4" s="1"/>
      <c r="R4" s="1"/>
      <c r="S4" s="1"/>
    </row>
    <row r="5" spans="2:20" x14ac:dyDescent="0.25">
      <c r="B5" s="1">
        <v>1</v>
      </c>
      <c r="C5" s="1">
        <v>1.87</v>
      </c>
      <c r="D5" s="2">
        <v>2.2000000000000002</v>
      </c>
      <c r="E5" s="1">
        <v>2.66</v>
      </c>
      <c r="F5" s="2">
        <v>3.12</v>
      </c>
      <c r="G5" s="1">
        <v>3.67</v>
      </c>
      <c r="I5" s="1" t="s">
        <v>8</v>
      </c>
      <c r="J5" s="1" t="s">
        <v>2</v>
      </c>
      <c r="K5" s="1" t="s">
        <v>3</v>
      </c>
      <c r="L5" s="1" t="s">
        <v>4</v>
      </c>
      <c r="M5" s="1" t="s">
        <v>5</v>
      </c>
      <c r="O5" s="1" t="s">
        <v>8</v>
      </c>
      <c r="P5" s="1" t="s">
        <v>2</v>
      </c>
      <c r="Q5" s="1" t="s">
        <v>3</v>
      </c>
      <c r="R5" s="1" t="s">
        <v>4</v>
      </c>
      <c r="S5" s="1" t="s">
        <v>5</v>
      </c>
    </row>
    <row r="6" spans="2:20" x14ac:dyDescent="0.25">
      <c r="B6" s="1">
        <v>2</v>
      </c>
      <c r="C6" s="1">
        <v>2.0099999999999998</v>
      </c>
      <c r="D6" s="2">
        <v>2.35</v>
      </c>
      <c r="E6" s="1">
        <v>2.75</v>
      </c>
      <c r="F6" s="2">
        <v>3.3</v>
      </c>
      <c r="G6" s="1">
        <v>3.95</v>
      </c>
      <c r="I6" s="1">
        <v>1</v>
      </c>
      <c r="J6" s="1">
        <v>0.44</v>
      </c>
      <c r="K6" s="1">
        <v>0.67</v>
      </c>
      <c r="L6" s="1">
        <v>0.99</v>
      </c>
      <c r="M6" s="1">
        <v>1.97</v>
      </c>
      <c r="O6" s="1">
        <v>1</v>
      </c>
      <c r="P6" s="2">
        <v>1.29</v>
      </c>
      <c r="Q6" s="2">
        <v>2.0299999999999998</v>
      </c>
      <c r="R6" s="2">
        <v>2.87</v>
      </c>
      <c r="S6" s="2">
        <v>4.37</v>
      </c>
    </row>
    <row r="7" spans="2:20" x14ac:dyDescent="0.25">
      <c r="B7" s="1">
        <v>3</v>
      </c>
      <c r="C7" s="1">
        <v>2.14</v>
      </c>
      <c r="D7" s="2">
        <v>2.6</v>
      </c>
      <c r="E7" s="2">
        <v>3.1</v>
      </c>
      <c r="F7" s="2">
        <v>3.95</v>
      </c>
      <c r="G7" s="2">
        <v>4.9000000000000004</v>
      </c>
      <c r="I7" s="1">
        <v>2</v>
      </c>
      <c r="J7" s="1">
        <v>0.53</v>
      </c>
      <c r="K7" s="1">
        <v>0.78</v>
      </c>
      <c r="L7" s="1">
        <v>1.1299999999999999</v>
      </c>
      <c r="M7" s="1">
        <v>2.12</v>
      </c>
      <c r="O7" s="1">
        <v>2</v>
      </c>
      <c r="P7" s="2">
        <v>1.56</v>
      </c>
      <c r="Q7" s="2">
        <v>2.2799999999999998</v>
      </c>
      <c r="R7" s="2">
        <v>3.14</v>
      </c>
      <c r="S7" s="2">
        <v>4.7</v>
      </c>
    </row>
    <row r="8" spans="2:20" x14ac:dyDescent="0.25">
      <c r="B8" s="1">
        <v>4</v>
      </c>
      <c r="C8" s="1">
        <v>2.23</v>
      </c>
      <c r="D8" s="2">
        <v>2.9</v>
      </c>
      <c r="E8" s="1">
        <v>3.65</v>
      </c>
      <c r="F8" s="2">
        <v>4.7</v>
      </c>
      <c r="G8" s="1">
        <v>5.95</v>
      </c>
      <c r="I8" s="1">
        <v>3</v>
      </c>
      <c r="J8" s="1">
        <v>0.66</v>
      </c>
      <c r="K8" s="1">
        <v>0.92</v>
      </c>
      <c r="L8" s="1">
        <v>1.29</v>
      </c>
      <c r="M8" s="1">
        <v>2.36</v>
      </c>
      <c r="O8" s="1">
        <v>3</v>
      </c>
      <c r="P8" s="2">
        <v>1.87</v>
      </c>
      <c r="Q8" s="2">
        <v>2.6</v>
      </c>
      <c r="R8" s="2">
        <v>3.45</v>
      </c>
      <c r="S8" s="2">
        <v>5.0199999999999996</v>
      </c>
    </row>
    <row r="9" spans="2:20" x14ac:dyDescent="0.25">
      <c r="I9" s="1">
        <v>4</v>
      </c>
      <c r="J9" s="2">
        <v>0.8</v>
      </c>
      <c r="K9" s="1">
        <v>1.08</v>
      </c>
      <c r="L9" s="1">
        <v>1.46</v>
      </c>
      <c r="M9" s="1">
        <v>2.64</v>
      </c>
      <c r="O9" s="1">
        <v>4</v>
      </c>
      <c r="P9" s="2">
        <v>2.2000000000000002</v>
      </c>
      <c r="Q9" s="2">
        <v>2.92</v>
      </c>
      <c r="R9" s="2">
        <v>3.73</v>
      </c>
      <c r="S9" s="2">
        <v>5.25</v>
      </c>
    </row>
    <row r="12" spans="2:20" x14ac:dyDescent="0.25">
      <c r="B12" s="1" t="s">
        <v>10</v>
      </c>
      <c r="C12" s="1" t="s">
        <v>8</v>
      </c>
      <c r="D12" s="25" t="s">
        <v>0</v>
      </c>
      <c r="E12" s="25"/>
      <c r="F12" s="23" t="s">
        <v>6</v>
      </c>
      <c r="G12" s="26"/>
      <c r="H12" s="26"/>
      <c r="I12" s="24"/>
      <c r="J12" s="27" t="s">
        <v>18</v>
      </c>
      <c r="K12" s="28"/>
      <c r="L12" s="28"/>
      <c r="M12" s="29"/>
      <c r="N12" s="1" t="s">
        <v>19</v>
      </c>
    </row>
    <row r="13" spans="2:20" x14ac:dyDescent="0.25">
      <c r="B13" s="1"/>
      <c r="C13" s="1"/>
      <c r="D13" s="1" t="s">
        <v>25</v>
      </c>
      <c r="E13" s="1" t="s">
        <v>1</v>
      </c>
      <c r="F13" s="1" t="s">
        <v>2</v>
      </c>
      <c r="G13" s="1" t="s">
        <v>3</v>
      </c>
      <c r="H13" s="1" t="s">
        <v>4</v>
      </c>
      <c r="I13" s="1" t="s">
        <v>5</v>
      </c>
      <c r="J13" s="5" t="s">
        <v>2</v>
      </c>
      <c r="K13" s="5" t="s">
        <v>3</v>
      </c>
      <c r="L13" s="5" t="s">
        <v>4</v>
      </c>
      <c r="M13" s="5" t="s">
        <v>5</v>
      </c>
      <c r="N13" s="5" t="s">
        <v>1</v>
      </c>
    </row>
    <row r="14" spans="2:20" x14ac:dyDescent="0.25">
      <c r="B14" s="1" t="s">
        <v>38</v>
      </c>
      <c r="C14" s="1">
        <v>3</v>
      </c>
      <c r="D14" s="1"/>
      <c r="E14" s="4">
        <v>3.58</v>
      </c>
      <c r="F14" s="3">
        <v>0</v>
      </c>
      <c r="G14" s="3">
        <v>0.39</v>
      </c>
      <c r="H14" s="3">
        <v>0.54</v>
      </c>
      <c r="I14" s="3">
        <v>0.08</v>
      </c>
      <c r="J14" s="1">
        <f>$E14*F14</f>
        <v>0</v>
      </c>
      <c r="K14" s="1">
        <v>1.39</v>
      </c>
      <c r="L14" s="1">
        <v>1.92</v>
      </c>
      <c r="M14" s="1">
        <v>0.27</v>
      </c>
      <c r="N14" s="4">
        <f>SUM(J14:M14)</f>
        <v>3.5799999999999996</v>
      </c>
    </row>
    <row r="15" spans="2:20" x14ac:dyDescent="0.25">
      <c r="B15" s="1" t="s">
        <v>39</v>
      </c>
      <c r="C15" s="1">
        <v>3</v>
      </c>
      <c r="D15" s="1"/>
      <c r="E15" s="4">
        <v>3.18</v>
      </c>
      <c r="F15" s="3">
        <v>0</v>
      </c>
      <c r="G15" s="3">
        <v>0</v>
      </c>
      <c r="H15" s="3">
        <v>0.75</v>
      </c>
      <c r="I15" s="3">
        <v>0.25</v>
      </c>
      <c r="J15" s="1">
        <f t="shared" ref="J15:J21" si="0">$E15*F15</f>
        <v>0</v>
      </c>
      <c r="K15" s="1">
        <v>0</v>
      </c>
      <c r="L15" s="1">
        <v>2.38</v>
      </c>
      <c r="M15" s="1">
        <v>0.79</v>
      </c>
      <c r="N15" s="4">
        <f t="shared" ref="N15:N23" si="1">SUM(J15:M15)</f>
        <v>3.17</v>
      </c>
      <c r="Q15" t="s">
        <v>42</v>
      </c>
      <c r="T15" t="s">
        <v>42</v>
      </c>
    </row>
    <row r="16" spans="2:20" x14ac:dyDescent="0.25">
      <c r="B16" s="1" t="s">
        <v>40</v>
      </c>
      <c r="C16" s="1">
        <v>3</v>
      </c>
      <c r="D16" s="1"/>
      <c r="E16" s="4">
        <v>3.58</v>
      </c>
      <c r="F16" s="3">
        <v>0</v>
      </c>
      <c r="G16" s="3">
        <v>0.35</v>
      </c>
      <c r="H16" s="3">
        <v>0.46</v>
      </c>
      <c r="I16" s="3">
        <v>0.2</v>
      </c>
      <c r="J16" s="1">
        <f t="shared" si="0"/>
        <v>0</v>
      </c>
      <c r="K16" s="1">
        <v>1.24</v>
      </c>
      <c r="L16" s="1">
        <v>1.63</v>
      </c>
      <c r="M16" s="1">
        <v>0.71</v>
      </c>
      <c r="N16" s="4">
        <f t="shared" si="1"/>
        <v>3.58</v>
      </c>
      <c r="P16">
        <f>42150-34625</f>
        <v>7525</v>
      </c>
      <c r="Q16">
        <f>0.34/12*P16</f>
        <v>213.20833333333334</v>
      </c>
      <c r="S16">
        <f>42150-34625</f>
        <v>7525</v>
      </c>
      <c r="T16">
        <f>0.34/12*S16</f>
        <v>213.20833333333334</v>
      </c>
    </row>
    <row r="17" spans="2:21" x14ac:dyDescent="0.25">
      <c r="B17" s="1" t="s">
        <v>41</v>
      </c>
      <c r="C17" s="1">
        <v>3</v>
      </c>
      <c r="D17" s="1"/>
      <c r="E17" s="4">
        <v>3.18</v>
      </c>
      <c r="F17" s="3">
        <v>0</v>
      </c>
      <c r="G17" s="3">
        <v>0</v>
      </c>
      <c r="H17" s="3">
        <v>0.7</v>
      </c>
      <c r="I17" s="3">
        <v>0.3</v>
      </c>
      <c r="J17" s="1">
        <f t="shared" si="0"/>
        <v>0</v>
      </c>
      <c r="K17" s="1">
        <v>0</v>
      </c>
      <c r="L17" s="1">
        <v>2.21</v>
      </c>
      <c r="M17" s="1">
        <v>0.97</v>
      </c>
      <c r="N17" s="4">
        <f t="shared" si="1"/>
        <v>3.1799999999999997</v>
      </c>
      <c r="P17">
        <f>30752-11734</f>
        <v>19018</v>
      </c>
      <c r="Q17">
        <f>0.34/12*P17</f>
        <v>538.84333333333336</v>
      </c>
      <c r="S17">
        <f>30752</f>
        <v>30752</v>
      </c>
      <c r="T17">
        <f>0.34/12*S17</f>
        <v>871.30666666666673</v>
      </c>
    </row>
    <row r="18" spans="2:21" x14ac:dyDescent="0.25">
      <c r="B18" s="1">
        <v>0</v>
      </c>
      <c r="C18" s="1"/>
      <c r="D18" s="1"/>
      <c r="E18" s="4"/>
      <c r="F18" s="3">
        <v>0</v>
      </c>
      <c r="G18" s="3">
        <v>0</v>
      </c>
      <c r="H18" s="3">
        <v>0.1</v>
      </c>
      <c r="I18" s="3">
        <v>0.9</v>
      </c>
      <c r="J18" s="1">
        <f t="shared" si="0"/>
        <v>0</v>
      </c>
      <c r="K18" s="1">
        <f t="shared" ref="K14:M21" si="2">$E18*G18</f>
        <v>0</v>
      </c>
      <c r="L18" s="1">
        <f t="shared" si="2"/>
        <v>0</v>
      </c>
      <c r="M18" s="1">
        <f t="shared" si="2"/>
        <v>0</v>
      </c>
      <c r="N18" s="4">
        <f t="shared" si="1"/>
        <v>0</v>
      </c>
      <c r="Q18">
        <f>SUM(Q16:Q17)</f>
        <v>752.05166666666673</v>
      </c>
      <c r="T18">
        <f>SUM(T16:T17)</f>
        <v>1084.5150000000001</v>
      </c>
    </row>
    <row r="19" spans="2:21" x14ac:dyDescent="0.25">
      <c r="B19" s="1">
        <v>0</v>
      </c>
      <c r="C19" s="1"/>
      <c r="D19" s="1"/>
      <c r="E19" s="4"/>
      <c r="F19" s="3">
        <v>0</v>
      </c>
      <c r="G19" s="3">
        <v>0</v>
      </c>
      <c r="H19" s="3">
        <v>0.1</v>
      </c>
      <c r="I19" s="3">
        <v>0.9</v>
      </c>
      <c r="J19" s="1">
        <f t="shared" si="0"/>
        <v>0</v>
      </c>
      <c r="K19" s="1">
        <f t="shared" si="2"/>
        <v>0</v>
      </c>
      <c r="L19" s="1">
        <f t="shared" si="2"/>
        <v>0</v>
      </c>
      <c r="M19" s="1">
        <f t="shared" si="2"/>
        <v>0</v>
      </c>
      <c r="N19" s="4">
        <f t="shared" si="1"/>
        <v>0</v>
      </c>
    </row>
    <row r="20" spans="2:21" x14ac:dyDescent="0.25">
      <c r="B20" s="1"/>
      <c r="C20" s="1"/>
      <c r="D20" s="1"/>
      <c r="E20" s="4"/>
      <c r="F20" s="3">
        <v>0</v>
      </c>
      <c r="G20" s="3">
        <v>0</v>
      </c>
      <c r="H20" s="3">
        <v>0.1</v>
      </c>
      <c r="I20" s="3">
        <v>0.9</v>
      </c>
      <c r="J20" s="1">
        <f t="shared" si="0"/>
        <v>0</v>
      </c>
      <c r="K20" s="1">
        <f t="shared" si="2"/>
        <v>0</v>
      </c>
      <c r="L20" s="1">
        <f t="shared" si="2"/>
        <v>0</v>
      </c>
      <c r="M20" s="1">
        <f t="shared" si="2"/>
        <v>0</v>
      </c>
      <c r="N20" s="4">
        <f t="shared" si="1"/>
        <v>0</v>
      </c>
    </row>
    <row r="21" spans="2:21" x14ac:dyDescent="0.25">
      <c r="B21" s="1"/>
      <c r="C21" s="1"/>
      <c r="D21" s="1"/>
      <c r="E21" s="4"/>
      <c r="F21" s="3">
        <v>0</v>
      </c>
      <c r="G21" s="3">
        <v>0</v>
      </c>
      <c r="H21" s="3">
        <v>0.1</v>
      </c>
      <c r="I21" s="3">
        <v>0.9</v>
      </c>
      <c r="J21" s="1">
        <f t="shared" si="0"/>
        <v>0</v>
      </c>
      <c r="K21" s="1">
        <f t="shared" si="2"/>
        <v>0</v>
      </c>
      <c r="L21" s="1">
        <f t="shared" si="2"/>
        <v>0</v>
      </c>
      <c r="M21" s="1">
        <f t="shared" si="2"/>
        <v>0</v>
      </c>
      <c r="N21" s="4">
        <f t="shared" si="1"/>
        <v>0</v>
      </c>
    </row>
    <row r="22" spans="2:21" x14ac:dyDescent="0.25">
      <c r="B22" s="1"/>
      <c r="C22" s="1"/>
      <c r="D22" s="5"/>
      <c r="E22" s="21"/>
      <c r="F22" s="3">
        <v>0</v>
      </c>
      <c r="G22" s="3">
        <v>0</v>
      </c>
      <c r="H22" s="3">
        <v>0.1</v>
      </c>
      <c r="I22" s="3">
        <v>0.9</v>
      </c>
      <c r="J22" s="1">
        <f t="shared" ref="J22:J23" si="3">$E22*F22</f>
        <v>0</v>
      </c>
      <c r="K22" s="1">
        <f t="shared" ref="K22:K23" si="4">$E22*G22</f>
        <v>0</v>
      </c>
      <c r="L22" s="1">
        <f t="shared" ref="L22:L23" si="5">$E22*H22</f>
        <v>0</v>
      </c>
      <c r="M22" s="1">
        <f t="shared" ref="M22:M23" si="6">$E22*I22</f>
        <v>0</v>
      </c>
      <c r="N22" s="4">
        <f t="shared" si="1"/>
        <v>0</v>
      </c>
      <c r="P22" s="7"/>
      <c r="Q22" s="7"/>
      <c r="R22" s="7"/>
      <c r="S22" s="7"/>
      <c r="T22" s="7"/>
    </row>
    <row r="23" spans="2:21" x14ac:dyDescent="0.25">
      <c r="B23" s="1"/>
      <c r="C23" s="1"/>
      <c r="D23" s="5"/>
      <c r="E23" s="21"/>
      <c r="F23" s="3">
        <v>0</v>
      </c>
      <c r="G23" s="3">
        <v>0</v>
      </c>
      <c r="H23" s="3">
        <v>0.1</v>
      </c>
      <c r="I23" s="3">
        <v>0.9</v>
      </c>
      <c r="J23" s="1">
        <f t="shared" si="3"/>
        <v>0</v>
      </c>
      <c r="K23" s="1">
        <f t="shared" si="4"/>
        <v>0</v>
      </c>
      <c r="L23" s="1">
        <f t="shared" si="5"/>
        <v>0</v>
      </c>
      <c r="M23" s="1">
        <f t="shared" si="6"/>
        <v>0</v>
      </c>
      <c r="N23" s="4">
        <f t="shared" si="1"/>
        <v>0</v>
      </c>
      <c r="O23" s="7"/>
      <c r="P23" s="7"/>
      <c r="Q23" s="7"/>
    </row>
    <row r="24" spans="2:21" x14ac:dyDescent="0.25">
      <c r="D24" s="19"/>
      <c r="E24" s="20"/>
      <c r="L24" s="7"/>
      <c r="M24" s="7"/>
      <c r="N24" s="7"/>
      <c r="O24" s="7"/>
      <c r="P24" s="7"/>
      <c r="Q24" s="7"/>
    </row>
    <row r="25" spans="2:21" ht="19.5" x14ac:dyDescent="0.35">
      <c r="B25" s="9" t="s">
        <v>15</v>
      </c>
      <c r="C25" s="12" t="s">
        <v>11</v>
      </c>
      <c r="D25" s="25" t="s">
        <v>27</v>
      </c>
      <c r="E25" s="25"/>
      <c r="F25" s="23" t="s">
        <v>28</v>
      </c>
      <c r="G25" s="24"/>
      <c r="H25" s="23" t="s">
        <v>29</v>
      </c>
      <c r="I25" s="24"/>
      <c r="J25" s="25" t="s">
        <v>30</v>
      </c>
      <c r="K25" s="25"/>
      <c r="L25" s="10" t="s">
        <v>31</v>
      </c>
      <c r="M25" s="10" t="s">
        <v>22</v>
      </c>
      <c r="N25" s="23" t="s">
        <v>32</v>
      </c>
      <c r="O25" s="24"/>
      <c r="Q25" s="7"/>
    </row>
    <row r="26" spans="2:21" x14ac:dyDescent="0.25">
      <c r="B26" s="1" t="s">
        <v>10</v>
      </c>
      <c r="C26" s="10" t="s">
        <v>12</v>
      </c>
      <c r="D26" s="10" t="s">
        <v>13</v>
      </c>
      <c r="E26" s="10" t="s">
        <v>14</v>
      </c>
      <c r="F26" s="10" t="s">
        <v>13</v>
      </c>
      <c r="G26" s="10" t="s">
        <v>14</v>
      </c>
      <c r="H26" s="10" t="s">
        <v>13</v>
      </c>
      <c r="I26" s="10" t="s">
        <v>14</v>
      </c>
      <c r="J26" s="10" t="s">
        <v>13</v>
      </c>
      <c r="K26" s="10" t="s">
        <v>14</v>
      </c>
      <c r="L26" s="10" t="s">
        <v>21</v>
      </c>
      <c r="M26" s="10" t="s">
        <v>20</v>
      </c>
      <c r="N26" s="10" t="s">
        <v>13</v>
      </c>
      <c r="O26" s="10" t="s">
        <v>14</v>
      </c>
      <c r="Q26" s="22"/>
    </row>
    <row r="27" spans="2:21" x14ac:dyDescent="0.25">
      <c r="B27" s="11" t="str">
        <f t="shared" ref="B27:B36" si="7">B14</f>
        <v>ext t+f</v>
      </c>
      <c r="C27" s="13">
        <f t="shared" ref="C27" si="8">($J$6*J14+$K$6*K14+$L$6*L14+$M$6*M14)/E14</f>
        <v>0.9396648044692737</v>
      </c>
      <c r="D27" s="14">
        <f t="shared" ref="D27:D36" si="9">E14*C27/12</f>
        <v>0.28033333333333332</v>
      </c>
      <c r="E27" s="15">
        <f>D27*43560</f>
        <v>12211.32</v>
      </c>
      <c r="F27" s="14">
        <f t="shared" ref="F27" si="10">D27+M14*($E$5-$D$5)/12</f>
        <v>0.29068333333333335</v>
      </c>
      <c r="G27" s="15">
        <f>F27*43560</f>
        <v>12662.166000000001</v>
      </c>
      <c r="H27" s="14">
        <f t="shared" ref="H27" si="11">D27+M14*($F$5-$D$5)/12</f>
        <v>0.30103333333333332</v>
      </c>
      <c r="I27" s="15">
        <f>H27*43560</f>
        <v>13113.011999999999</v>
      </c>
      <c r="J27" s="14">
        <f t="shared" ref="J27" si="12">D27+M14*($G$5-$D$5)/12</f>
        <v>0.31340833333333334</v>
      </c>
      <c r="K27" s="15">
        <f>J27*43560</f>
        <v>13652.067000000001</v>
      </c>
      <c r="L27" s="13">
        <f t="shared" ref="L27" si="13">J14*P$6+K14*Q$6+L14*R$6+M14*S$6</f>
        <v>9.5119999999999987</v>
      </c>
      <c r="M27" s="13">
        <f t="shared" ref="M27" si="14">L27/E14</f>
        <v>2.6569832402234632</v>
      </c>
      <c r="N27" s="14">
        <f t="shared" ref="N27:N36" si="15">M14*(0.44-0.1)/12</f>
        <v>7.6499999999999997E-3</v>
      </c>
      <c r="O27" s="15">
        <f>N27*43560</f>
        <v>333.23399999999998</v>
      </c>
      <c r="Q27" s="7"/>
    </row>
    <row r="28" spans="2:21" x14ac:dyDescent="0.25">
      <c r="B28" s="11" t="str">
        <f t="shared" si="7"/>
        <v>ext port park</v>
      </c>
      <c r="C28" s="13">
        <f t="shared" ref="C28:C36" si="16">($J$6*J15+$K$6*K15+$L$6*L15+$M$6*M15)/E15</f>
        <v>1.2303459119496853</v>
      </c>
      <c r="D28" s="14">
        <f t="shared" si="9"/>
        <v>0.32604166666666662</v>
      </c>
      <c r="E28" s="15">
        <f t="shared" ref="E28:E36" si="17">D28*43560</f>
        <v>14202.374999999998</v>
      </c>
      <c r="F28" s="14">
        <f t="shared" ref="F28:F36" si="18">D28+M15*($E$5-$D$5)/12</f>
        <v>0.35632499999999995</v>
      </c>
      <c r="G28" s="15">
        <f t="shared" ref="G28:G36" si="19">F28*43560</f>
        <v>15521.516999999998</v>
      </c>
      <c r="H28" s="14">
        <f t="shared" ref="H28:H36" si="20">D28+M15*($F$5-$D$5)/12</f>
        <v>0.38660833333333328</v>
      </c>
      <c r="I28" s="15">
        <f t="shared" ref="I28:I36" si="21">H28*43560</f>
        <v>16840.658999999996</v>
      </c>
      <c r="J28" s="14">
        <f t="shared" ref="J28:J36" si="22">D28+M15*($G$5-$D$5)/12</f>
        <v>0.42281666666666662</v>
      </c>
      <c r="K28" s="15">
        <f t="shared" ref="K28:K36" si="23">J28*43560</f>
        <v>18417.893999999997</v>
      </c>
      <c r="L28" s="13">
        <f t="shared" ref="L28:L36" si="24">J15*P$6+K15*Q$6+L15*R$6+M15*S$6</f>
        <v>10.2829</v>
      </c>
      <c r="M28" s="13">
        <f t="shared" ref="M28:M36" si="25">L28/E15</f>
        <v>3.2336163522012575</v>
      </c>
      <c r="N28" s="14">
        <f t="shared" si="15"/>
        <v>2.2383333333333335E-2</v>
      </c>
      <c r="O28" s="15">
        <f t="shared" ref="O28:O36" si="26">N28*43560</f>
        <v>975.01800000000003</v>
      </c>
      <c r="Q28" s="8"/>
    </row>
    <row r="29" spans="2:21" x14ac:dyDescent="0.25">
      <c r="B29" s="11" t="str">
        <f t="shared" si="7"/>
        <v>prop t+f</v>
      </c>
      <c r="C29" s="13">
        <f t="shared" si="16"/>
        <v>1.0735195530726256</v>
      </c>
      <c r="D29" s="14">
        <f t="shared" si="9"/>
        <v>0.32026666666666664</v>
      </c>
      <c r="E29" s="15">
        <f t="shared" si="17"/>
        <v>13950.815999999999</v>
      </c>
      <c r="F29" s="14">
        <f t="shared" si="18"/>
        <v>0.34748333333333331</v>
      </c>
      <c r="G29" s="15">
        <f t="shared" si="19"/>
        <v>15136.374</v>
      </c>
      <c r="H29" s="14">
        <f t="shared" si="20"/>
        <v>0.37469999999999998</v>
      </c>
      <c r="I29" s="15">
        <f t="shared" si="21"/>
        <v>16321.931999999999</v>
      </c>
      <c r="J29" s="14">
        <f t="shared" si="22"/>
        <v>0.40724166666666661</v>
      </c>
      <c r="K29" s="15">
        <f t="shared" si="23"/>
        <v>17739.446999999996</v>
      </c>
      <c r="L29" s="13">
        <f t="shared" si="24"/>
        <v>10.298</v>
      </c>
      <c r="M29" s="13">
        <f t="shared" si="25"/>
        <v>2.8765363128491619</v>
      </c>
      <c r="N29" s="14">
        <f t="shared" si="15"/>
        <v>2.0116666666666665E-2</v>
      </c>
      <c r="O29" s="15">
        <f t="shared" si="26"/>
        <v>876.28199999999993</v>
      </c>
      <c r="Q29" s="7"/>
    </row>
    <row r="30" spans="2:21" x14ac:dyDescent="0.25">
      <c r="B30" s="11" t="str">
        <f t="shared" si="7"/>
        <v>prop port park</v>
      </c>
      <c r="C30" s="13">
        <f t="shared" si="16"/>
        <v>1.2889308176100627</v>
      </c>
      <c r="D30" s="14">
        <f t="shared" si="9"/>
        <v>0.34156666666666663</v>
      </c>
      <c r="E30" s="15">
        <f t="shared" si="17"/>
        <v>14878.643999999998</v>
      </c>
      <c r="F30" s="14">
        <f t="shared" si="18"/>
        <v>0.37874999999999998</v>
      </c>
      <c r="G30" s="15">
        <f t="shared" si="19"/>
        <v>16498.349999999999</v>
      </c>
      <c r="H30" s="14">
        <f t="shared" si="20"/>
        <v>0.41593333333333327</v>
      </c>
      <c r="I30" s="15">
        <f t="shared" si="21"/>
        <v>18118.055999999997</v>
      </c>
      <c r="J30" s="14">
        <f t="shared" si="22"/>
        <v>0.46039166666666659</v>
      </c>
      <c r="K30" s="15">
        <f t="shared" si="23"/>
        <v>20054.660999999996</v>
      </c>
      <c r="L30" s="13">
        <f t="shared" si="24"/>
        <v>10.5816</v>
      </c>
      <c r="M30" s="13">
        <f t="shared" si="25"/>
        <v>3.3275471698113206</v>
      </c>
      <c r="N30" s="14">
        <f t="shared" si="15"/>
        <v>2.7483333333333332E-2</v>
      </c>
      <c r="O30" s="15">
        <f t="shared" si="26"/>
        <v>1197.174</v>
      </c>
      <c r="Q30" s="7"/>
      <c r="U30" s="6"/>
    </row>
    <row r="31" spans="2:21" x14ac:dyDescent="0.25">
      <c r="B31" s="11">
        <f t="shared" si="7"/>
        <v>0</v>
      </c>
      <c r="C31" s="13" t="e">
        <f t="shared" si="16"/>
        <v>#DIV/0!</v>
      </c>
      <c r="D31" s="14" t="e">
        <f t="shared" si="9"/>
        <v>#DIV/0!</v>
      </c>
      <c r="E31" s="15" t="e">
        <f t="shared" si="17"/>
        <v>#DIV/0!</v>
      </c>
      <c r="F31" s="14" t="e">
        <f t="shared" si="18"/>
        <v>#DIV/0!</v>
      </c>
      <c r="G31" s="15" t="e">
        <f t="shared" si="19"/>
        <v>#DIV/0!</v>
      </c>
      <c r="H31" s="14" t="e">
        <f t="shared" si="20"/>
        <v>#DIV/0!</v>
      </c>
      <c r="I31" s="15" t="e">
        <f t="shared" si="21"/>
        <v>#DIV/0!</v>
      </c>
      <c r="J31" s="14" t="e">
        <f t="shared" si="22"/>
        <v>#DIV/0!</v>
      </c>
      <c r="K31" s="15" t="e">
        <f t="shared" si="23"/>
        <v>#DIV/0!</v>
      </c>
      <c r="L31" s="13">
        <f t="shared" si="24"/>
        <v>0</v>
      </c>
      <c r="M31" s="13" t="e">
        <f t="shared" si="25"/>
        <v>#DIV/0!</v>
      </c>
      <c r="N31" s="14">
        <f t="shared" si="15"/>
        <v>0</v>
      </c>
      <c r="O31" s="15">
        <f t="shared" si="26"/>
        <v>0</v>
      </c>
      <c r="Q31" s="7"/>
    </row>
    <row r="32" spans="2:21" x14ac:dyDescent="0.25">
      <c r="B32" s="11">
        <f t="shared" si="7"/>
        <v>0</v>
      </c>
      <c r="C32" s="13" t="e">
        <f t="shared" si="16"/>
        <v>#DIV/0!</v>
      </c>
      <c r="D32" s="14" t="e">
        <f t="shared" si="9"/>
        <v>#DIV/0!</v>
      </c>
      <c r="E32" s="15" t="e">
        <f t="shared" si="17"/>
        <v>#DIV/0!</v>
      </c>
      <c r="F32" s="14" t="e">
        <f t="shared" si="18"/>
        <v>#DIV/0!</v>
      </c>
      <c r="G32" s="15" t="e">
        <f t="shared" si="19"/>
        <v>#DIV/0!</v>
      </c>
      <c r="H32" s="14" t="e">
        <f t="shared" si="20"/>
        <v>#DIV/0!</v>
      </c>
      <c r="I32" s="15" t="e">
        <f t="shared" si="21"/>
        <v>#DIV/0!</v>
      </c>
      <c r="J32" s="14" t="e">
        <f t="shared" si="22"/>
        <v>#DIV/0!</v>
      </c>
      <c r="K32" s="15" t="e">
        <f t="shared" si="23"/>
        <v>#DIV/0!</v>
      </c>
      <c r="L32" s="13">
        <f t="shared" si="24"/>
        <v>0</v>
      </c>
      <c r="M32" s="13" t="e">
        <f t="shared" si="25"/>
        <v>#DIV/0!</v>
      </c>
      <c r="N32" s="14">
        <f t="shared" si="15"/>
        <v>0</v>
      </c>
      <c r="O32" s="15">
        <f t="shared" si="26"/>
        <v>0</v>
      </c>
      <c r="Q32" s="7"/>
      <c r="R32" s="7"/>
      <c r="S32" s="7"/>
      <c r="T32" s="7"/>
    </row>
    <row r="33" spans="2:20" x14ac:dyDescent="0.25">
      <c r="B33" s="11">
        <f t="shared" si="7"/>
        <v>0</v>
      </c>
      <c r="C33" s="13" t="e">
        <f t="shared" si="16"/>
        <v>#DIV/0!</v>
      </c>
      <c r="D33" s="14" t="e">
        <f t="shared" si="9"/>
        <v>#DIV/0!</v>
      </c>
      <c r="E33" s="15" t="e">
        <f t="shared" si="17"/>
        <v>#DIV/0!</v>
      </c>
      <c r="F33" s="14" t="e">
        <f t="shared" si="18"/>
        <v>#DIV/0!</v>
      </c>
      <c r="G33" s="15" t="e">
        <f t="shared" si="19"/>
        <v>#DIV/0!</v>
      </c>
      <c r="H33" s="14" t="e">
        <f t="shared" si="20"/>
        <v>#DIV/0!</v>
      </c>
      <c r="I33" s="15" t="e">
        <f t="shared" si="21"/>
        <v>#DIV/0!</v>
      </c>
      <c r="J33" s="14" t="e">
        <f t="shared" si="22"/>
        <v>#DIV/0!</v>
      </c>
      <c r="K33" s="15" t="e">
        <f t="shared" si="23"/>
        <v>#DIV/0!</v>
      </c>
      <c r="L33" s="13">
        <f t="shared" si="24"/>
        <v>0</v>
      </c>
      <c r="M33" s="13" t="e">
        <f t="shared" si="25"/>
        <v>#DIV/0!</v>
      </c>
      <c r="N33" s="14">
        <f t="shared" si="15"/>
        <v>0</v>
      </c>
      <c r="O33" s="15">
        <f t="shared" si="26"/>
        <v>0</v>
      </c>
      <c r="Q33" s="7"/>
      <c r="R33" s="7"/>
      <c r="S33" s="7"/>
      <c r="T33" s="7"/>
    </row>
    <row r="34" spans="2:20" x14ac:dyDescent="0.25">
      <c r="B34" s="11">
        <f t="shared" si="7"/>
        <v>0</v>
      </c>
      <c r="C34" s="13" t="e">
        <f t="shared" si="16"/>
        <v>#DIV/0!</v>
      </c>
      <c r="D34" s="14" t="e">
        <f t="shared" si="9"/>
        <v>#DIV/0!</v>
      </c>
      <c r="E34" s="15" t="e">
        <f t="shared" si="17"/>
        <v>#DIV/0!</v>
      </c>
      <c r="F34" s="14" t="e">
        <f t="shared" si="18"/>
        <v>#DIV/0!</v>
      </c>
      <c r="G34" s="15" t="e">
        <f t="shared" si="19"/>
        <v>#DIV/0!</v>
      </c>
      <c r="H34" s="14" t="e">
        <f t="shared" si="20"/>
        <v>#DIV/0!</v>
      </c>
      <c r="I34" s="15" t="e">
        <f t="shared" si="21"/>
        <v>#DIV/0!</v>
      </c>
      <c r="J34" s="14" t="e">
        <f t="shared" si="22"/>
        <v>#DIV/0!</v>
      </c>
      <c r="K34" s="15" t="e">
        <f t="shared" si="23"/>
        <v>#DIV/0!</v>
      </c>
      <c r="L34" s="13">
        <f t="shared" si="24"/>
        <v>0</v>
      </c>
      <c r="M34" s="13" t="e">
        <f t="shared" si="25"/>
        <v>#DIV/0!</v>
      </c>
      <c r="N34" s="14">
        <f t="shared" si="15"/>
        <v>0</v>
      </c>
      <c r="O34" s="15">
        <f t="shared" si="26"/>
        <v>0</v>
      </c>
      <c r="Q34" s="7"/>
      <c r="R34" s="7"/>
      <c r="S34" s="7"/>
      <c r="T34" s="7"/>
    </row>
    <row r="35" spans="2:20" x14ac:dyDescent="0.25">
      <c r="B35" s="11">
        <f t="shared" si="7"/>
        <v>0</v>
      </c>
      <c r="C35" s="13" t="e">
        <f t="shared" si="16"/>
        <v>#DIV/0!</v>
      </c>
      <c r="D35" s="14" t="e">
        <f t="shared" si="9"/>
        <v>#DIV/0!</v>
      </c>
      <c r="E35" s="15" t="e">
        <f t="shared" si="17"/>
        <v>#DIV/0!</v>
      </c>
      <c r="F35" s="14" t="e">
        <f t="shared" si="18"/>
        <v>#DIV/0!</v>
      </c>
      <c r="G35" s="15" t="e">
        <f t="shared" si="19"/>
        <v>#DIV/0!</v>
      </c>
      <c r="H35" s="14" t="e">
        <f t="shared" si="20"/>
        <v>#DIV/0!</v>
      </c>
      <c r="I35" s="15" t="e">
        <f t="shared" si="21"/>
        <v>#DIV/0!</v>
      </c>
      <c r="J35" s="14" t="e">
        <f t="shared" si="22"/>
        <v>#DIV/0!</v>
      </c>
      <c r="K35" s="15" t="e">
        <f t="shared" si="23"/>
        <v>#DIV/0!</v>
      </c>
      <c r="L35" s="13">
        <f t="shared" si="24"/>
        <v>0</v>
      </c>
      <c r="M35" s="13" t="e">
        <f t="shared" si="25"/>
        <v>#DIV/0!</v>
      </c>
      <c r="N35" s="14">
        <f t="shared" si="15"/>
        <v>0</v>
      </c>
      <c r="O35" s="15">
        <f t="shared" si="26"/>
        <v>0</v>
      </c>
      <c r="Q35" s="7"/>
      <c r="R35" s="7"/>
      <c r="S35" s="7"/>
      <c r="T35" s="7"/>
    </row>
    <row r="36" spans="2:20" x14ac:dyDescent="0.25">
      <c r="B36" s="11">
        <f t="shared" si="7"/>
        <v>0</v>
      </c>
      <c r="C36" s="13" t="e">
        <f t="shared" si="16"/>
        <v>#DIV/0!</v>
      </c>
      <c r="D36" s="14" t="e">
        <f t="shared" si="9"/>
        <v>#DIV/0!</v>
      </c>
      <c r="E36" s="15" t="e">
        <f t="shared" si="17"/>
        <v>#DIV/0!</v>
      </c>
      <c r="F36" s="14" t="e">
        <f t="shared" si="18"/>
        <v>#DIV/0!</v>
      </c>
      <c r="G36" s="15" t="e">
        <f t="shared" si="19"/>
        <v>#DIV/0!</v>
      </c>
      <c r="H36" s="14" t="e">
        <f t="shared" si="20"/>
        <v>#DIV/0!</v>
      </c>
      <c r="I36" s="15" t="e">
        <f t="shared" si="21"/>
        <v>#DIV/0!</v>
      </c>
      <c r="J36" s="14" t="e">
        <f t="shared" si="22"/>
        <v>#DIV/0!</v>
      </c>
      <c r="K36" s="15" t="e">
        <f t="shared" si="23"/>
        <v>#DIV/0!</v>
      </c>
      <c r="L36" s="13">
        <f t="shared" si="24"/>
        <v>0</v>
      </c>
      <c r="M36" s="13" t="e">
        <f t="shared" si="25"/>
        <v>#DIV/0!</v>
      </c>
      <c r="N36" s="14">
        <f t="shared" si="15"/>
        <v>0</v>
      </c>
      <c r="O36" s="15">
        <f t="shared" si="26"/>
        <v>0</v>
      </c>
      <c r="P36" s="7"/>
      <c r="Q36" s="8"/>
      <c r="R36" s="7"/>
      <c r="S36" s="7"/>
      <c r="T36" s="7"/>
    </row>
    <row r="37" spans="2:20" x14ac:dyDescent="0.25">
      <c r="C37" s="16"/>
      <c r="D37" s="16"/>
      <c r="E37" s="16"/>
      <c r="F37" s="16"/>
      <c r="G37" s="16"/>
      <c r="H37" s="16"/>
      <c r="I37" s="16"/>
      <c r="J37" s="16"/>
      <c r="K37" s="16"/>
      <c r="L37" s="17"/>
      <c r="M37" s="17"/>
      <c r="N37" s="17"/>
      <c r="O37" s="17"/>
      <c r="P37" s="7"/>
      <c r="Q37" s="7"/>
      <c r="R37" s="7"/>
      <c r="S37" s="7"/>
      <c r="T37" s="7"/>
    </row>
    <row r="38" spans="2:20" ht="19.5" x14ac:dyDescent="0.35">
      <c r="B38" s="9" t="s">
        <v>24</v>
      </c>
      <c r="C38" s="12" t="s">
        <v>11</v>
      </c>
      <c r="D38" s="23" t="s">
        <v>27</v>
      </c>
      <c r="E38" s="24"/>
      <c r="F38" s="23" t="s">
        <v>28</v>
      </c>
      <c r="G38" s="24"/>
      <c r="H38" s="23" t="s">
        <v>29</v>
      </c>
      <c r="I38" s="24"/>
      <c r="J38" s="25" t="s">
        <v>30</v>
      </c>
      <c r="K38" s="25"/>
      <c r="L38" s="10" t="s">
        <v>31</v>
      </c>
      <c r="M38" s="10" t="s">
        <v>22</v>
      </c>
      <c r="N38" s="23" t="s">
        <v>32</v>
      </c>
      <c r="O38" s="24"/>
      <c r="P38" s="7"/>
      <c r="Q38" s="7"/>
      <c r="R38" s="7"/>
      <c r="S38" s="7"/>
      <c r="T38" s="7"/>
    </row>
    <row r="39" spans="2:20" x14ac:dyDescent="0.25">
      <c r="B39" s="1" t="s">
        <v>10</v>
      </c>
      <c r="C39" s="10" t="s">
        <v>12</v>
      </c>
      <c r="D39" s="10" t="s">
        <v>13</v>
      </c>
      <c r="E39" s="10" t="s">
        <v>14</v>
      </c>
      <c r="F39" s="10" t="s">
        <v>13</v>
      </c>
      <c r="G39" s="10" t="s">
        <v>14</v>
      </c>
      <c r="H39" s="10" t="s">
        <v>13</v>
      </c>
      <c r="I39" s="10" t="s">
        <v>14</v>
      </c>
      <c r="J39" s="10" t="s">
        <v>13</v>
      </c>
      <c r="K39" s="10" t="s">
        <v>14</v>
      </c>
      <c r="L39" s="10" t="s">
        <v>21</v>
      </c>
      <c r="M39" s="10" t="s">
        <v>20</v>
      </c>
      <c r="N39" s="10" t="s">
        <v>13</v>
      </c>
      <c r="O39" s="10" t="s">
        <v>14</v>
      </c>
      <c r="P39" s="7"/>
      <c r="Q39" s="7"/>
      <c r="R39" s="7"/>
      <c r="S39" s="7"/>
      <c r="T39" s="7"/>
    </row>
    <row r="40" spans="2:20" x14ac:dyDescent="0.25">
      <c r="B40" s="11" t="str">
        <f t="shared" ref="B40:B49" si="27">B14</f>
        <v>ext t+f</v>
      </c>
      <c r="C40" s="13">
        <f t="shared" ref="C40" si="28">($J$7*J14+$K$7*K14+$L$7*L14+$M$7*M14)/E14</f>
        <v>1.0687709497206703</v>
      </c>
      <c r="D40" s="14">
        <f t="shared" ref="D40:D49" si="29">E14*C40/12</f>
        <v>0.31885000000000002</v>
      </c>
      <c r="E40" s="15">
        <f>D40*43560</f>
        <v>13889.106000000002</v>
      </c>
      <c r="F40" s="14">
        <f t="shared" ref="F40" si="30">D40+M14*($E$6-$D$6)/12</f>
        <v>0.32785000000000003</v>
      </c>
      <c r="G40" s="15">
        <f>F40*43560</f>
        <v>14281.146000000001</v>
      </c>
      <c r="H40" s="14">
        <f t="shared" ref="H40" si="31">D40+M14*($F$6-$D$6)/12</f>
        <v>0.340225</v>
      </c>
      <c r="I40" s="15">
        <f>H40*43560</f>
        <v>14820.200999999999</v>
      </c>
      <c r="J40" s="14">
        <f t="shared" ref="J40" si="32">D40+M14*($G$6-$D$6)/12</f>
        <v>0.35485</v>
      </c>
      <c r="K40" s="15">
        <f>J40*43560</f>
        <v>15457.266</v>
      </c>
      <c r="L40" s="13">
        <f t="shared" ref="L40" si="33">J14*P$7+K14*Q$7+L14*R$7+M14*S$7</f>
        <v>10.467000000000001</v>
      </c>
      <c r="M40" s="13">
        <f t="shared" ref="M40" si="34">L40/E14</f>
        <v>2.9237430167597767</v>
      </c>
      <c r="N40" s="14">
        <f t="shared" ref="N40:N49" si="35">M14*(0.44-0.1)/12</f>
        <v>7.6499999999999997E-3</v>
      </c>
      <c r="O40" s="15">
        <f>N40*43560</f>
        <v>333.23399999999998</v>
      </c>
      <c r="P40" s="7"/>
      <c r="Q40" s="7"/>
      <c r="R40" s="7"/>
      <c r="S40" s="7"/>
      <c r="T40" s="7"/>
    </row>
    <row r="41" spans="2:20" x14ac:dyDescent="0.25">
      <c r="B41" s="11" t="str">
        <f t="shared" si="27"/>
        <v>ext port park</v>
      </c>
      <c r="C41" s="13">
        <f t="shared" ref="C41:C49" si="36">($J$7*J15+$K$7*K15+$L$7*L15+$M$7*M15)/E15</f>
        <v>1.3723899371069179</v>
      </c>
      <c r="D41" s="14">
        <f t="shared" si="29"/>
        <v>0.3636833333333333</v>
      </c>
      <c r="E41" s="15">
        <f t="shared" ref="E41:E49" si="37">D41*43560</f>
        <v>15842.045999999998</v>
      </c>
      <c r="F41" s="14">
        <f t="shared" ref="F41:F49" si="38">D41+M15*($E$6-$D$6)/12</f>
        <v>0.39001666666666662</v>
      </c>
      <c r="G41" s="15">
        <f t="shared" ref="G41:G49" si="39">F41*43560</f>
        <v>16989.125999999997</v>
      </c>
      <c r="H41" s="14">
        <f t="shared" ref="H41:H49" si="40">D41+M15*($F$6-$D$6)/12</f>
        <v>0.42622499999999997</v>
      </c>
      <c r="I41" s="15">
        <f t="shared" ref="I41:I49" si="41">H41*43560</f>
        <v>18566.360999999997</v>
      </c>
      <c r="J41" s="14">
        <f t="shared" ref="J41:J49" si="42">D41+M15*($G$6-$D$6)/12</f>
        <v>0.46901666666666664</v>
      </c>
      <c r="K41" s="15">
        <f t="shared" ref="K41:K49" si="43">J41*43560</f>
        <v>20430.365999999998</v>
      </c>
      <c r="L41" s="13">
        <f t="shared" ref="L41:L49" si="44">J15*P$7+K15*Q$7+L15*R$7+M15*S$7</f>
        <v>11.186200000000001</v>
      </c>
      <c r="M41" s="13">
        <f t="shared" ref="M41:M49" si="45">L41/E15</f>
        <v>3.517672955974843</v>
      </c>
      <c r="N41" s="14">
        <f t="shared" si="35"/>
        <v>2.2383333333333335E-2</v>
      </c>
      <c r="O41" s="15">
        <f t="shared" ref="O41:O49" si="46">N41*43560</f>
        <v>975.01800000000003</v>
      </c>
      <c r="P41" s="7"/>
      <c r="Q41" s="7"/>
      <c r="R41" s="7"/>
      <c r="S41" s="7"/>
      <c r="T41" s="7"/>
    </row>
    <row r="42" spans="2:20" x14ac:dyDescent="0.25">
      <c r="B42" s="11" t="str">
        <f t="shared" si="27"/>
        <v>prop t+f</v>
      </c>
      <c r="C42" s="13">
        <f t="shared" si="36"/>
        <v>1.2051117318435756</v>
      </c>
      <c r="D42" s="14">
        <f t="shared" si="29"/>
        <v>0.35952500000000004</v>
      </c>
      <c r="E42" s="15">
        <f t="shared" si="37"/>
        <v>15660.909000000001</v>
      </c>
      <c r="F42" s="14">
        <f t="shared" si="38"/>
        <v>0.38319166666666671</v>
      </c>
      <c r="G42" s="15">
        <f t="shared" si="39"/>
        <v>16691.829000000002</v>
      </c>
      <c r="H42" s="14">
        <f t="shared" si="40"/>
        <v>0.41573333333333334</v>
      </c>
      <c r="I42" s="15">
        <f t="shared" si="41"/>
        <v>18109.344000000001</v>
      </c>
      <c r="J42" s="14">
        <f t="shared" si="42"/>
        <v>0.45419166666666672</v>
      </c>
      <c r="K42" s="15">
        <f t="shared" si="43"/>
        <v>19784.589000000004</v>
      </c>
      <c r="L42" s="13">
        <f t="shared" si="44"/>
        <v>11.282399999999999</v>
      </c>
      <c r="M42" s="13">
        <f t="shared" si="45"/>
        <v>3.1515083798882677</v>
      </c>
      <c r="N42" s="14">
        <f t="shared" si="35"/>
        <v>2.0116666666666665E-2</v>
      </c>
      <c r="O42" s="15">
        <f t="shared" si="46"/>
        <v>876.28199999999993</v>
      </c>
      <c r="S42" s="7"/>
      <c r="T42" s="7"/>
    </row>
    <row r="43" spans="2:20" x14ac:dyDescent="0.25">
      <c r="B43" s="11" t="str">
        <f t="shared" si="27"/>
        <v>prop port park</v>
      </c>
      <c r="C43" s="13">
        <f t="shared" si="36"/>
        <v>1.4319811320754714</v>
      </c>
      <c r="D43" s="14">
        <f t="shared" si="29"/>
        <v>0.37947499999999995</v>
      </c>
      <c r="E43" s="15">
        <f t="shared" si="37"/>
        <v>16529.930999999997</v>
      </c>
      <c r="F43" s="14">
        <f t="shared" si="38"/>
        <v>0.41180833333333328</v>
      </c>
      <c r="G43" s="15">
        <f t="shared" si="39"/>
        <v>17938.370999999999</v>
      </c>
      <c r="H43" s="14">
        <f t="shared" si="40"/>
        <v>0.4562666666666666</v>
      </c>
      <c r="I43" s="15">
        <f t="shared" si="41"/>
        <v>19874.975999999999</v>
      </c>
      <c r="J43" s="14">
        <f t="shared" si="42"/>
        <v>0.50880833333333331</v>
      </c>
      <c r="K43" s="15">
        <f t="shared" si="43"/>
        <v>22163.690999999999</v>
      </c>
      <c r="L43" s="13">
        <f t="shared" si="44"/>
        <v>11.4984</v>
      </c>
      <c r="M43" s="13">
        <f t="shared" si="45"/>
        <v>3.6158490566037735</v>
      </c>
      <c r="N43" s="14">
        <f t="shared" si="35"/>
        <v>2.7483333333333332E-2</v>
      </c>
      <c r="O43" s="15">
        <f t="shared" si="46"/>
        <v>1197.174</v>
      </c>
      <c r="S43" s="7"/>
      <c r="T43" s="7"/>
    </row>
    <row r="44" spans="2:20" x14ac:dyDescent="0.25">
      <c r="B44" s="11">
        <f t="shared" si="27"/>
        <v>0</v>
      </c>
      <c r="C44" s="13" t="e">
        <f t="shared" si="36"/>
        <v>#DIV/0!</v>
      </c>
      <c r="D44" s="14" t="e">
        <f t="shared" si="29"/>
        <v>#DIV/0!</v>
      </c>
      <c r="E44" s="15" t="e">
        <f t="shared" si="37"/>
        <v>#DIV/0!</v>
      </c>
      <c r="F44" s="14" t="e">
        <f t="shared" si="38"/>
        <v>#DIV/0!</v>
      </c>
      <c r="G44" s="15" t="e">
        <f t="shared" si="39"/>
        <v>#DIV/0!</v>
      </c>
      <c r="H44" s="14" t="e">
        <f t="shared" si="40"/>
        <v>#DIV/0!</v>
      </c>
      <c r="I44" s="15" t="e">
        <f t="shared" si="41"/>
        <v>#DIV/0!</v>
      </c>
      <c r="J44" s="14" t="e">
        <f t="shared" si="42"/>
        <v>#DIV/0!</v>
      </c>
      <c r="K44" s="15" t="e">
        <f t="shared" si="43"/>
        <v>#DIV/0!</v>
      </c>
      <c r="L44" s="13">
        <f t="shared" si="44"/>
        <v>0</v>
      </c>
      <c r="M44" s="13" t="e">
        <f t="shared" si="45"/>
        <v>#DIV/0!</v>
      </c>
      <c r="N44" s="14">
        <f t="shared" si="35"/>
        <v>0</v>
      </c>
      <c r="O44" s="15">
        <f t="shared" si="46"/>
        <v>0</v>
      </c>
      <c r="S44" s="7"/>
      <c r="T44" s="7"/>
    </row>
    <row r="45" spans="2:20" x14ac:dyDescent="0.25">
      <c r="B45" s="11">
        <f t="shared" si="27"/>
        <v>0</v>
      </c>
      <c r="C45" s="13" t="e">
        <f t="shared" si="36"/>
        <v>#DIV/0!</v>
      </c>
      <c r="D45" s="14" t="e">
        <f t="shared" si="29"/>
        <v>#DIV/0!</v>
      </c>
      <c r="E45" s="15" t="e">
        <f t="shared" si="37"/>
        <v>#DIV/0!</v>
      </c>
      <c r="F45" s="14" t="e">
        <f t="shared" si="38"/>
        <v>#DIV/0!</v>
      </c>
      <c r="G45" s="15" t="e">
        <f t="shared" si="39"/>
        <v>#DIV/0!</v>
      </c>
      <c r="H45" s="14" t="e">
        <f t="shared" si="40"/>
        <v>#DIV/0!</v>
      </c>
      <c r="I45" s="15" t="e">
        <f t="shared" si="41"/>
        <v>#DIV/0!</v>
      </c>
      <c r="J45" s="14" t="e">
        <f t="shared" si="42"/>
        <v>#DIV/0!</v>
      </c>
      <c r="K45" s="15" t="e">
        <f t="shared" si="43"/>
        <v>#DIV/0!</v>
      </c>
      <c r="L45" s="13">
        <f t="shared" si="44"/>
        <v>0</v>
      </c>
      <c r="M45" s="13" t="e">
        <f t="shared" si="45"/>
        <v>#DIV/0!</v>
      </c>
      <c r="N45" s="14">
        <f t="shared" si="35"/>
        <v>0</v>
      </c>
      <c r="O45" s="15">
        <f t="shared" si="46"/>
        <v>0</v>
      </c>
      <c r="S45" s="7"/>
      <c r="T45" s="7"/>
    </row>
    <row r="46" spans="2:20" x14ac:dyDescent="0.25">
      <c r="B46" s="11">
        <f t="shared" si="27"/>
        <v>0</v>
      </c>
      <c r="C46" s="13" t="e">
        <f t="shared" si="36"/>
        <v>#DIV/0!</v>
      </c>
      <c r="D46" s="14" t="e">
        <f t="shared" si="29"/>
        <v>#DIV/0!</v>
      </c>
      <c r="E46" s="15" t="e">
        <f t="shared" si="37"/>
        <v>#DIV/0!</v>
      </c>
      <c r="F46" s="14" t="e">
        <f t="shared" si="38"/>
        <v>#DIV/0!</v>
      </c>
      <c r="G46" s="15" t="e">
        <f t="shared" si="39"/>
        <v>#DIV/0!</v>
      </c>
      <c r="H46" s="14" t="e">
        <f t="shared" si="40"/>
        <v>#DIV/0!</v>
      </c>
      <c r="I46" s="15" t="e">
        <f t="shared" si="41"/>
        <v>#DIV/0!</v>
      </c>
      <c r="J46" s="14" t="e">
        <f t="shared" si="42"/>
        <v>#DIV/0!</v>
      </c>
      <c r="K46" s="15" t="e">
        <f t="shared" si="43"/>
        <v>#DIV/0!</v>
      </c>
      <c r="L46" s="13">
        <f t="shared" si="44"/>
        <v>0</v>
      </c>
      <c r="M46" s="13" t="e">
        <f t="shared" si="45"/>
        <v>#DIV/0!</v>
      </c>
      <c r="N46" s="14">
        <f t="shared" si="35"/>
        <v>0</v>
      </c>
      <c r="O46" s="15">
        <f t="shared" si="46"/>
        <v>0</v>
      </c>
      <c r="S46" s="7"/>
      <c r="T46" s="7"/>
    </row>
    <row r="47" spans="2:20" x14ac:dyDescent="0.25">
      <c r="B47" s="11">
        <f t="shared" si="27"/>
        <v>0</v>
      </c>
      <c r="C47" s="13" t="e">
        <f t="shared" si="36"/>
        <v>#DIV/0!</v>
      </c>
      <c r="D47" s="14" t="e">
        <f t="shared" si="29"/>
        <v>#DIV/0!</v>
      </c>
      <c r="E47" s="15" t="e">
        <f t="shared" si="37"/>
        <v>#DIV/0!</v>
      </c>
      <c r="F47" s="14" t="e">
        <f t="shared" si="38"/>
        <v>#DIV/0!</v>
      </c>
      <c r="G47" s="15" t="e">
        <f t="shared" si="39"/>
        <v>#DIV/0!</v>
      </c>
      <c r="H47" s="14" t="e">
        <f t="shared" si="40"/>
        <v>#DIV/0!</v>
      </c>
      <c r="I47" s="15" t="e">
        <f t="shared" si="41"/>
        <v>#DIV/0!</v>
      </c>
      <c r="J47" s="14" t="e">
        <f t="shared" si="42"/>
        <v>#DIV/0!</v>
      </c>
      <c r="K47" s="15" t="e">
        <f t="shared" si="43"/>
        <v>#DIV/0!</v>
      </c>
      <c r="L47" s="13">
        <f t="shared" si="44"/>
        <v>0</v>
      </c>
      <c r="M47" s="13" t="e">
        <f t="shared" si="45"/>
        <v>#DIV/0!</v>
      </c>
      <c r="N47" s="14">
        <f t="shared" si="35"/>
        <v>0</v>
      </c>
      <c r="O47" s="15">
        <f t="shared" si="46"/>
        <v>0</v>
      </c>
      <c r="S47" s="7"/>
      <c r="T47" s="7"/>
    </row>
    <row r="48" spans="2:20" x14ac:dyDescent="0.25">
      <c r="B48" s="11">
        <f t="shared" si="27"/>
        <v>0</v>
      </c>
      <c r="C48" s="13" t="e">
        <f t="shared" si="36"/>
        <v>#DIV/0!</v>
      </c>
      <c r="D48" s="14" t="e">
        <f t="shared" si="29"/>
        <v>#DIV/0!</v>
      </c>
      <c r="E48" s="15" t="e">
        <f t="shared" si="37"/>
        <v>#DIV/0!</v>
      </c>
      <c r="F48" s="14" t="e">
        <f t="shared" si="38"/>
        <v>#DIV/0!</v>
      </c>
      <c r="G48" s="15" t="e">
        <f t="shared" si="39"/>
        <v>#DIV/0!</v>
      </c>
      <c r="H48" s="14" t="e">
        <f t="shared" si="40"/>
        <v>#DIV/0!</v>
      </c>
      <c r="I48" s="15" t="e">
        <f t="shared" si="41"/>
        <v>#DIV/0!</v>
      </c>
      <c r="J48" s="14" t="e">
        <f t="shared" si="42"/>
        <v>#DIV/0!</v>
      </c>
      <c r="K48" s="15" t="e">
        <f t="shared" si="43"/>
        <v>#DIV/0!</v>
      </c>
      <c r="L48" s="13">
        <f t="shared" si="44"/>
        <v>0</v>
      </c>
      <c r="M48" s="13" t="e">
        <f t="shared" si="45"/>
        <v>#DIV/0!</v>
      </c>
      <c r="N48" s="14">
        <f t="shared" si="35"/>
        <v>0</v>
      </c>
      <c r="O48" s="15">
        <f t="shared" si="46"/>
        <v>0</v>
      </c>
      <c r="S48" s="7"/>
      <c r="T48" s="7"/>
    </row>
    <row r="49" spans="2:20" x14ac:dyDescent="0.25">
      <c r="B49" s="11">
        <f t="shared" si="27"/>
        <v>0</v>
      </c>
      <c r="C49" s="13" t="e">
        <f t="shared" si="36"/>
        <v>#DIV/0!</v>
      </c>
      <c r="D49" s="14" t="e">
        <f t="shared" si="29"/>
        <v>#DIV/0!</v>
      </c>
      <c r="E49" s="15" t="e">
        <f t="shared" si="37"/>
        <v>#DIV/0!</v>
      </c>
      <c r="F49" s="14" t="e">
        <f t="shared" si="38"/>
        <v>#DIV/0!</v>
      </c>
      <c r="G49" s="15" t="e">
        <f t="shared" si="39"/>
        <v>#DIV/0!</v>
      </c>
      <c r="H49" s="14" t="e">
        <f t="shared" si="40"/>
        <v>#DIV/0!</v>
      </c>
      <c r="I49" s="15" t="e">
        <f t="shared" si="41"/>
        <v>#DIV/0!</v>
      </c>
      <c r="J49" s="14" t="e">
        <f t="shared" si="42"/>
        <v>#DIV/0!</v>
      </c>
      <c r="K49" s="15" t="e">
        <f t="shared" si="43"/>
        <v>#DIV/0!</v>
      </c>
      <c r="L49" s="13">
        <f t="shared" si="44"/>
        <v>0</v>
      </c>
      <c r="M49" s="13" t="e">
        <f t="shared" si="45"/>
        <v>#DIV/0!</v>
      </c>
      <c r="N49" s="14">
        <f t="shared" si="35"/>
        <v>0</v>
      </c>
      <c r="O49" s="15">
        <f t="shared" si="46"/>
        <v>0</v>
      </c>
      <c r="S49" s="7"/>
      <c r="T49" s="7"/>
    </row>
    <row r="50" spans="2:20" x14ac:dyDescent="0.25">
      <c r="C50" s="16"/>
      <c r="D50" s="16"/>
      <c r="E50" s="16"/>
      <c r="F50" s="16"/>
      <c r="G50" s="16"/>
      <c r="H50" s="16"/>
      <c r="I50" s="16"/>
      <c r="J50" s="18"/>
      <c r="K50" s="16"/>
      <c r="L50" s="17"/>
      <c r="M50" s="17"/>
      <c r="N50" s="17"/>
      <c r="O50" s="17"/>
      <c r="P50" s="7"/>
      <c r="Q50" s="7"/>
      <c r="R50" s="7"/>
      <c r="S50" s="7"/>
      <c r="T50" s="7"/>
    </row>
    <row r="51" spans="2:20" ht="19.5" x14ac:dyDescent="0.35">
      <c r="B51" s="9" t="s">
        <v>16</v>
      </c>
      <c r="C51" s="12" t="s">
        <v>11</v>
      </c>
      <c r="D51" s="23" t="s">
        <v>27</v>
      </c>
      <c r="E51" s="24"/>
      <c r="F51" s="23" t="s">
        <v>28</v>
      </c>
      <c r="G51" s="24"/>
      <c r="H51" s="23" t="s">
        <v>29</v>
      </c>
      <c r="I51" s="24"/>
      <c r="J51" s="25" t="s">
        <v>30</v>
      </c>
      <c r="K51" s="25"/>
      <c r="L51" s="10" t="s">
        <v>31</v>
      </c>
      <c r="M51" s="10" t="s">
        <v>22</v>
      </c>
      <c r="N51" s="23" t="s">
        <v>32</v>
      </c>
      <c r="O51" s="24"/>
    </row>
    <row r="52" spans="2:20" x14ac:dyDescent="0.25">
      <c r="B52" s="1" t="s">
        <v>10</v>
      </c>
      <c r="C52" s="10" t="s">
        <v>12</v>
      </c>
      <c r="D52" s="10" t="s">
        <v>13</v>
      </c>
      <c r="E52" s="10" t="s">
        <v>14</v>
      </c>
      <c r="F52" s="10" t="s">
        <v>13</v>
      </c>
      <c r="G52" s="10" t="s">
        <v>14</v>
      </c>
      <c r="H52" s="10" t="s">
        <v>13</v>
      </c>
      <c r="I52" s="10" t="s">
        <v>14</v>
      </c>
      <c r="J52" s="10" t="s">
        <v>13</v>
      </c>
      <c r="K52" s="10" t="s">
        <v>14</v>
      </c>
      <c r="L52" s="10" t="s">
        <v>21</v>
      </c>
      <c r="M52" s="10" t="s">
        <v>20</v>
      </c>
      <c r="N52" s="10" t="s">
        <v>13</v>
      </c>
      <c r="O52" s="10" t="s">
        <v>14</v>
      </c>
    </row>
    <row r="53" spans="2:20" x14ac:dyDescent="0.25">
      <c r="B53" s="11" t="str">
        <f t="shared" ref="B53:B62" si="47">B14</f>
        <v>ext t+f</v>
      </c>
      <c r="C53" s="13">
        <f t="shared" ref="C53" si="48">($J$8*J14+$K$8*K14+$L$8*L14+$M$8*M14)/E14</f>
        <v>1.2270391061452512</v>
      </c>
      <c r="D53" s="14">
        <f t="shared" ref="D53:D62" si="49">E14*C53/12</f>
        <v>0.3660666666666666</v>
      </c>
      <c r="E53" s="15">
        <f>D53*43560</f>
        <v>15945.863999999998</v>
      </c>
      <c r="F53" s="14">
        <f t="shared" ref="F53" si="50">D53+M14*($E$7-$D$7)/12</f>
        <v>0.37731666666666658</v>
      </c>
      <c r="G53" s="15">
        <f>F53*43560</f>
        <v>16435.913999999997</v>
      </c>
      <c r="H53" s="14">
        <f t="shared" ref="H53" si="51">D53+M14*($F$7-$D$7)/12</f>
        <v>0.39644166666666658</v>
      </c>
      <c r="I53" s="15">
        <f>H53*43560</f>
        <v>17268.998999999996</v>
      </c>
      <c r="J53" s="14">
        <f t="shared" ref="J53" si="52">D53+M14*($G$7-$D$7)/12</f>
        <v>0.41781666666666661</v>
      </c>
      <c r="K53" s="15">
        <f>J53*43560</f>
        <v>18200.093999999997</v>
      </c>
      <c r="L53" s="13">
        <f t="shared" ref="L53" si="53">J14*P$8+K14*Q$8+L14*R$8+M14*S$8</f>
        <v>11.593399999999999</v>
      </c>
      <c r="M53" s="13">
        <f t="shared" ref="M53" si="54">L53/E14</f>
        <v>3.238379888268156</v>
      </c>
      <c r="N53" s="14">
        <f t="shared" ref="N53:N62" si="55">M14*(0.44-0.1)/12</f>
        <v>7.6499999999999997E-3</v>
      </c>
      <c r="O53" s="15">
        <f>N53*43560</f>
        <v>333.23399999999998</v>
      </c>
    </row>
    <row r="54" spans="2:20" x14ac:dyDescent="0.25">
      <c r="B54" s="11" t="str">
        <f t="shared" si="47"/>
        <v>ext port park</v>
      </c>
      <c r="C54" s="13">
        <f t="shared" ref="C54:C62" si="56">($J$8*J15+$K$8*K15+$L$8*L15+$M$8*M15)/E15</f>
        <v>1.5517610062893079</v>
      </c>
      <c r="D54" s="14">
        <f t="shared" si="49"/>
        <v>0.41121666666666662</v>
      </c>
      <c r="E54" s="15">
        <f t="shared" ref="E54:E62" si="57">D54*43560</f>
        <v>17912.597999999998</v>
      </c>
      <c r="F54" s="14">
        <f t="shared" ref="F54:F62" si="58">D54+M15*($E$7-$D$7)/12</f>
        <v>0.44413333333333327</v>
      </c>
      <c r="G54" s="15">
        <f t="shared" ref="G54:G62" si="59">F54*43560</f>
        <v>19346.447999999997</v>
      </c>
      <c r="H54" s="14">
        <f t="shared" ref="H54:H62" si="60">D54+M15*($F$7-$D$7)/12</f>
        <v>0.5000916666666666</v>
      </c>
      <c r="I54" s="15">
        <f t="shared" ref="I54:I62" si="61">H54*43560</f>
        <v>21783.992999999999</v>
      </c>
      <c r="J54" s="14">
        <f t="shared" ref="J54:J62" si="62">D54+M15*($G$7-$D$7)/12</f>
        <v>0.56263333333333332</v>
      </c>
      <c r="K54" s="15">
        <f t="shared" ref="K54:K62" si="63">J54*43560</f>
        <v>24508.308000000001</v>
      </c>
      <c r="L54" s="13">
        <f t="shared" ref="L54:L62" si="64">J15*P$8+K15*Q$8+L15*R$8+M15*S$8</f>
        <v>12.1768</v>
      </c>
      <c r="M54" s="13">
        <f t="shared" ref="M54:M62" si="65">L54/E15</f>
        <v>3.8291823899371069</v>
      </c>
      <c r="N54" s="14">
        <f t="shared" si="55"/>
        <v>2.2383333333333335E-2</v>
      </c>
      <c r="O54" s="15">
        <f t="shared" ref="O54:O62" si="66">N54*43560</f>
        <v>975.01800000000003</v>
      </c>
      <c r="P54" s="7"/>
      <c r="Q54" s="7"/>
      <c r="R54" s="7"/>
    </row>
    <row r="55" spans="2:20" x14ac:dyDescent="0.25">
      <c r="B55" s="11" t="str">
        <f t="shared" si="47"/>
        <v>prop t+f</v>
      </c>
      <c r="C55" s="13">
        <f t="shared" si="56"/>
        <v>1.374050279329609</v>
      </c>
      <c r="D55" s="14">
        <f t="shared" si="49"/>
        <v>0.40992500000000004</v>
      </c>
      <c r="E55" s="15">
        <f t="shared" si="57"/>
        <v>17856.333000000002</v>
      </c>
      <c r="F55" s="14">
        <f t="shared" si="58"/>
        <v>0.43950833333333339</v>
      </c>
      <c r="G55" s="15">
        <f t="shared" si="59"/>
        <v>19144.983000000004</v>
      </c>
      <c r="H55" s="14">
        <f t="shared" si="60"/>
        <v>0.48980000000000001</v>
      </c>
      <c r="I55" s="15">
        <f t="shared" si="61"/>
        <v>21335.688000000002</v>
      </c>
      <c r="J55" s="14">
        <f t="shared" si="62"/>
        <v>0.54600833333333343</v>
      </c>
      <c r="K55" s="15">
        <f t="shared" si="63"/>
        <v>23784.123000000003</v>
      </c>
      <c r="L55" s="13">
        <f t="shared" si="64"/>
        <v>12.4117</v>
      </c>
      <c r="M55" s="13">
        <f t="shared" si="65"/>
        <v>3.4669553072625696</v>
      </c>
      <c r="N55" s="14">
        <f t="shared" si="55"/>
        <v>2.0116666666666665E-2</v>
      </c>
      <c r="O55" s="15">
        <f t="shared" si="66"/>
        <v>876.28199999999993</v>
      </c>
      <c r="P55" s="7"/>
      <c r="Q55" s="7"/>
      <c r="R55" s="7"/>
    </row>
    <row r="56" spans="2:20" x14ac:dyDescent="0.25">
      <c r="B56" s="11" t="str">
        <f t="shared" si="47"/>
        <v>prop port park</v>
      </c>
      <c r="C56" s="13">
        <f t="shared" si="56"/>
        <v>1.6163836477987421</v>
      </c>
      <c r="D56" s="14">
        <f t="shared" si="49"/>
        <v>0.42834166666666668</v>
      </c>
      <c r="E56" s="15">
        <f t="shared" si="57"/>
        <v>18658.563000000002</v>
      </c>
      <c r="F56" s="14">
        <f t="shared" si="58"/>
        <v>0.46875833333333333</v>
      </c>
      <c r="G56" s="15">
        <f t="shared" si="59"/>
        <v>20419.113000000001</v>
      </c>
      <c r="H56" s="14">
        <f t="shared" si="60"/>
        <v>0.53746666666666665</v>
      </c>
      <c r="I56" s="15">
        <f t="shared" si="61"/>
        <v>23412.047999999999</v>
      </c>
      <c r="J56" s="14">
        <f t="shared" si="62"/>
        <v>0.61425833333333335</v>
      </c>
      <c r="K56" s="15">
        <f t="shared" si="63"/>
        <v>26757.093000000001</v>
      </c>
      <c r="L56" s="13">
        <f t="shared" si="64"/>
        <v>12.4939</v>
      </c>
      <c r="M56" s="13">
        <f t="shared" si="65"/>
        <v>3.9288993710691824</v>
      </c>
      <c r="N56" s="14">
        <f t="shared" si="55"/>
        <v>2.7483333333333332E-2</v>
      </c>
      <c r="O56" s="15">
        <f t="shared" si="66"/>
        <v>1197.174</v>
      </c>
      <c r="P56" s="7"/>
      <c r="Q56" s="7"/>
      <c r="R56" s="7"/>
    </row>
    <row r="57" spans="2:20" x14ac:dyDescent="0.25">
      <c r="B57" s="11">
        <f t="shared" si="47"/>
        <v>0</v>
      </c>
      <c r="C57" s="13" t="e">
        <f t="shared" si="56"/>
        <v>#DIV/0!</v>
      </c>
      <c r="D57" s="14" t="e">
        <f t="shared" si="49"/>
        <v>#DIV/0!</v>
      </c>
      <c r="E57" s="15" t="e">
        <f t="shared" si="57"/>
        <v>#DIV/0!</v>
      </c>
      <c r="F57" s="14" t="e">
        <f t="shared" si="58"/>
        <v>#DIV/0!</v>
      </c>
      <c r="G57" s="15" t="e">
        <f t="shared" si="59"/>
        <v>#DIV/0!</v>
      </c>
      <c r="H57" s="14" t="e">
        <f t="shared" si="60"/>
        <v>#DIV/0!</v>
      </c>
      <c r="I57" s="15" t="e">
        <f t="shared" si="61"/>
        <v>#DIV/0!</v>
      </c>
      <c r="J57" s="14" t="e">
        <f t="shared" si="62"/>
        <v>#DIV/0!</v>
      </c>
      <c r="K57" s="15" t="e">
        <f t="shared" si="63"/>
        <v>#DIV/0!</v>
      </c>
      <c r="L57" s="13">
        <f t="shared" si="64"/>
        <v>0</v>
      </c>
      <c r="M57" s="13" t="e">
        <f t="shared" si="65"/>
        <v>#DIV/0!</v>
      </c>
      <c r="N57" s="14">
        <f t="shared" si="55"/>
        <v>0</v>
      </c>
      <c r="O57" s="15">
        <f t="shared" si="66"/>
        <v>0</v>
      </c>
      <c r="P57" s="7"/>
      <c r="Q57" s="7"/>
      <c r="R57" s="7"/>
    </row>
    <row r="58" spans="2:20" x14ac:dyDescent="0.25">
      <c r="B58" s="11">
        <f t="shared" si="47"/>
        <v>0</v>
      </c>
      <c r="C58" s="13" t="e">
        <f t="shared" si="56"/>
        <v>#DIV/0!</v>
      </c>
      <c r="D58" s="14" t="e">
        <f t="shared" si="49"/>
        <v>#DIV/0!</v>
      </c>
      <c r="E58" s="15" t="e">
        <f t="shared" si="57"/>
        <v>#DIV/0!</v>
      </c>
      <c r="F58" s="14" t="e">
        <f t="shared" si="58"/>
        <v>#DIV/0!</v>
      </c>
      <c r="G58" s="15" t="e">
        <f t="shared" si="59"/>
        <v>#DIV/0!</v>
      </c>
      <c r="H58" s="14" t="e">
        <f t="shared" si="60"/>
        <v>#DIV/0!</v>
      </c>
      <c r="I58" s="15" t="e">
        <f t="shared" si="61"/>
        <v>#DIV/0!</v>
      </c>
      <c r="J58" s="14" t="e">
        <f t="shared" si="62"/>
        <v>#DIV/0!</v>
      </c>
      <c r="K58" s="15" t="e">
        <f t="shared" si="63"/>
        <v>#DIV/0!</v>
      </c>
      <c r="L58" s="13">
        <f t="shared" si="64"/>
        <v>0</v>
      </c>
      <c r="M58" s="13" t="e">
        <f t="shared" si="65"/>
        <v>#DIV/0!</v>
      </c>
      <c r="N58" s="14">
        <f t="shared" si="55"/>
        <v>0</v>
      </c>
      <c r="O58" s="15">
        <f t="shared" si="66"/>
        <v>0</v>
      </c>
      <c r="P58" s="7"/>
      <c r="Q58" s="7"/>
      <c r="R58" s="7"/>
    </row>
    <row r="59" spans="2:20" x14ac:dyDescent="0.25">
      <c r="B59" s="11">
        <f t="shared" si="47"/>
        <v>0</v>
      </c>
      <c r="C59" s="13" t="e">
        <f t="shared" si="56"/>
        <v>#DIV/0!</v>
      </c>
      <c r="D59" s="14" t="e">
        <f t="shared" si="49"/>
        <v>#DIV/0!</v>
      </c>
      <c r="E59" s="15" t="e">
        <f t="shared" si="57"/>
        <v>#DIV/0!</v>
      </c>
      <c r="F59" s="14" t="e">
        <f t="shared" si="58"/>
        <v>#DIV/0!</v>
      </c>
      <c r="G59" s="15" t="e">
        <f t="shared" si="59"/>
        <v>#DIV/0!</v>
      </c>
      <c r="H59" s="14" t="e">
        <f t="shared" si="60"/>
        <v>#DIV/0!</v>
      </c>
      <c r="I59" s="15" t="e">
        <f t="shared" si="61"/>
        <v>#DIV/0!</v>
      </c>
      <c r="J59" s="14" t="e">
        <f t="shared" si="62"/>
        <v>#DIV/0!</v>
      </c>
      <c r="K59" s="15" t="e">
        <f t="shared" si="63"/>
        <v>#DIV/0!</v>
      </c>
      <c r="L59" s="13">
        <f t="shared" si="64"/>
        <v>0</v>
      </c>
      <c r="M59" s="13" t="e">
        <f t="shared" si="65"/>
        <v>#DIV/0!</v>
      </c>
      <c r="N59" s="14">
        <f t="shared" si="55"/>
        <v>0</v>
      </c>
      <c r="O59" s="15">
        <f t="shared" si="66"/>
        <v>0</v>
      </c>
      <c r="P59" s="7"/>
      <c r="Q59" s="7"/>
      <c r="R59" s="7"/>
    </row>
    <row r="60" spans="2:20" x14ac:dyDescent="0.25">
      <c r="B60" s="11">
        <f t="shared" si="47"/>
        <v>0</v>
      </c>
      <c r="C60" s="13" t="e">
        <f t="shared" si="56"/>
        <v>#DIV/0!</v>
      </c>
      <c r="D60" s="14" t="e">
        <f t="shared" si="49"/>
        <v>#DIV/0!</v>
      </c>
      <c r="E60" s="15" t="e">
        <f t="shared" si="57"/>
        <v>#DIV/0!</v>
      </c>
      <c r="F60" s="14" t="e">
        <f t="shared" si="58"/>
        <v>#DIV/0!</v>
      </c>
      <c r="G60" s="15" t="e">
        <f t="shared" si="59"/>
        <v>#DIV/0!</v>
      </c>
      <c r="H60" s="14" t="e">
        <f t="shared" si="60"/>
        <v>#DIV/0!</v>
      </c>
      <c r="I60" s="15" t="e">
        <f t="shared" si="61"/>
        <v>#DIV/0!</v>
      </c>
      <c r="J60" s="14" t="e">
        <f t="shared" si="62"/>
        <v>#DIV/0!</v>
      </c>
      <c r="K60" s="15" t="e">
        <f t="shared" si="63"/>
        <v>#DIV/0!</v>
      </c>
      <c r="L60" s="13">
        <f t="shared" si="64"/>
        <v>0</v>
      </c>
      <c r="M60" s="13" t="e">
        <f t="shared" si="65"/>
        <v>#DIV/0!</v>
      </c>
      <c r="N60" s="14">
        <f t="shared" si="55"/>
        <v>0</v>
      </c>
      <c r="O60" s="15">
        <f t="shared" si="66"/>
        <v>0</v>
      </c>
      <c r="P60" s="7"/>
      <c r="Q60" s="7"/>
      <c r="R60" s="7"/>
    </row>
    <row r="61" spans="2:20" x14ac:dyDescent="0.25">
      <c r="B61" s="11">
        <f t="shared" si="47"/>
        <v>0</v>
      </c>
      <c r="C61" s="13" t="e">
        <f t="shared" si="56"/>
        <v>#DIV/0!</v>
      </c>
      <c r="D61" s="14" t="e">
        <f t="shared" si="49"/>
        <v>#DIV/0!</v>
      </c>
      <c r="E61" s="15" t="e">
        <f t="shared" si="57"/>
        <v>#DIV/0!</v>
      </c>
      <c r="F61" s="14" t="e">
        <f t="shared" si="58"/>
        <v>#DIV/0!</v>
      </c>
      <c r="G61" s="15" t="e">
        <f t="shared" si="59"/>
        <v>#DIV/0!</v>
      </c>
      <c r="H61" s="14" t="e">
        <f t="shared" si="60"/>
        <v>#DIV/0!</v>
      </c>
      <c r="I61" s="15" t="e">
        <f t="shared" si="61"/>
        <v>#DIV/0!</v>
      </c>
      <c r="J61" s="14" t="e">
        <f t="shared" si="62"/>
        <v>#DIV/0!</v>
      </c>
      <c r="K61" s="15" t="e">
        <f t="shared" si="63"/>
        <v>#DIV/0!</v>
      </c>
      <c r="L61" s="13">
        <f t="shared" si="64"/>
        <v>0</v>
      </c>
      <c r="M61" s="13" t="e">
        <f t="shared" si="65"/>
        <v>#DIV/0!</v>
      </c>
      <c r="N61" s="14">
        <f t="shared" si="55"/>
        <v>0</v>
      </c>
      <c r="O61" s="15">
        <f t="shared" si="66"/>
        <v>0</v>
      </c>
      <c r="P61" s="7"/>
      <c r="Q61" s="7"/>
      <c r="R61" s="7"/>
    </row>
    <row r="62" spans="2:20" x14ac:dyDescent="0.25">
      <c r="B62" s="11">
        <f t="shared" si="47"/>
        <v>0</v>
      </c>
      <c r="C62" s="13" t="e">
        <f t="shared" si="56"/>
        <v>#DIV/0!</v>
      </c>
      <c r="D62" s="14" t="e">
        <f t="shared" si="49"/>
        <v>#DIV/0!</v>
      </c>
      <c r="E62" s="15" t="e">
        <f t="shared" si="57"/>
        <v>#DIV/0!</v>
      </c>
      <c r="F62" s="14" t="e">
        <f t="shared" si="58"/>
        <v>#DIV/0!</v>
      </c>
      <c r="G62" s="15" t="e">
        <f t="shared" si="59"/>
        <v>#DIV/0!</v>
      </c>
      <c r="H62" s="14" t="e">
        <f t="shared" si="60"/>
        <v>#DIV/0!</v>
      </c>
      <c r="I62" s="15" t="e">
        <f t="shared" si="61"/>
        <v>#DIV/0!</v>
      </c>
      <c r="J62" s="14" t="e">
        <f t="shared" si="62"/>
        <v>#DIV/0!</v>
      </c>
      <c r="K62" s="15" t="e">
        <f t="shared" si="63"/>
        <v>#DIV/0!</v>
      </c>
      <c r="L62" s="13">
        <f t="shared" si="64"/>
        <v>0</v>
      </c>
      <c r="M62" s="13" t="e">
        <f t="shared" si="65"/>
        <v>#DIV/0!</v>
      </c>
      <c r="N62" s="14">
        <f t="shared" si="55"/>
        <v>0</v>
      </c>
      <c r="O62" s="15">
        <f t="shared" si="66"/>
        <v>0</v>
      </c>
      <c r="P62" s="7"/>
      <c r="Q62" s="8"/>
      <c r="R62" s="7"/>
    </row>
    <row r="63" spans="2:20" x14ac:dyDescent="0.25"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Q63" s="8"/>
    </row>
    <row r="64" spans="2:20" ht="19.5" x14ac:dyDescent="0.35">
      <c r="B64" s="9" t="s">
        <v>26</v>
      </c>
      <c r="C64" s="12" t="s">
        <v>11</v>
      </c>
      <c r="D64" s="23" t="s">
        <v>27</v>
      </c>
      <c r="E64" s="24"/>
      <c r="F64" s="23" t="s">
        <v>28</v>
      </c>
      <c r="G64" s="24"/>
      <c r="H64" s="23" t="s">
        <v>29</v>
      </c>
      <c r="I64" s="24"/>
      <c r="J64" s="25" t="s">
        <v>30</v>
      </c>
      <c r="K64" s="25"/>
      <c r="L64" s="10" t="s">
        <v>31</v>
      </c>
      <c r="M64" s="10" t="s">
        <v>22</v>
      </c>
      <c r="N64" s="23" t="s">
        <v>32</v>
      </c>
      <c r="O64" s="24"/>
      <c r="Q64" s="8"/>
    </row>
    <row r="65" spans="2:17" x14ac:dyDescent="0.25">
      <c r="B65" s="1" t="s">
        <v>10</v>
      </c>
      <c r="C65" s="10" t="s">
        <v>12</v>
      </c>
      <c r="D65" s="10" t="s">
        <v>13</v>
      </c>
      <c r="E65" s="10" t="s">
        <v>14</v>
      </c>
      <c r="F65" s="10" t="s">
        <v>13</v>
      </c>
      <c r="G65" s="10" t="s">
        <v>14</v>
      </c>
      <c r="H65" s="10" t="s">
        <v>13</v>
      </c>
      <c r="I65" s="10" t="s">
        <v>14</v>
      </c>
      <c r="J65" s="10" t="s">
        <v>13</v>
      </c>
      <c r="K65" s="10" t="s">
        <v>14</v>
      </c>
      <c r="L65" s="10" t="s">
        <v>21</v>
      </c>
      <c r="M65" s="10" t="s">
        <v>20</v>
      </c>
      <c r="N65" s="10" t="s">
        <v>13</v>
      </c>
      <c r="O65" s="10" t="s">
        <v>14</v>
      </c>
      <c r="Q65" s="8"/>
    </row>
    <row r="66" spans="2:17" x14ac:dyDescent="0.25">
      <c r="B66" s="11" t="str">
        <f t="shared" ref="B66:B75" si="67">B27</f>
        <v>ext t+f</v>
      </c>
      <c r="C66" s="13">
        <f t="shared" ref="C66" si="68">($J$9*J14+$K$9*K14+$L$9*L14+$M$9*M14)/E14</f>
        <v>1.4014525139664806</v>
      </c>
      <c r="D66" s="14">
        <f>E14*C66/12</f>
        <v>0.41810000000000008</v>
      </c>
      <c r="E66" s="15">
        <f>D66*43560</f>
        <v>18212.436000000005</v>
      </c>
      <c r="F66" s="14">
        <f t="shared" ref="F66" si="69">D66+M14*($E$8-$D$8)/12</f>
        <v>0.43497500000000011</v>
      </c>
      <c r="G66" s="15">
        <f>F66*43560</f>
        <v>18947.511000000006</v>
      </c>
      <c r="H66" s="14">
        <f t="shared" ref="H66" si="70">D66+M14*($F$8-$D$8)/12</f>
        <v>0.45860000000000012</v>
      </c>
      <c r="I66" s="15">
        <f>H66*43560</f>
        <v>19976.616000000005</v>
      </c>
      <c r="J66" s="14">
        <f t="shared" ref="J66" si="71">D66+M14*($G$8-$D$8)/12</f>
        <v>0.48672500000000007</v>
      </c>
      <c r="K66" s="15">
        <f>J66*43560</f>
        <v>21201.741000000002</v>
      </c>
      <c r="L66" s="13">
        <f t="shared" ref="L66" si="72">J14*P$9+K14*Q$9+L14*R$9+M14*S$9</f>
        <v>12.6379</v>
      </c>
      <c r="M66" s="13">
        <f t="shared" ref="M66" si="73">L66/E53</f>
        <v>7.9255034408922602E-4</v>
      </c>
      <c r="N66" s="14">
        <f t="shared" ref="N66:N75" si="74">M14*(0.44-0.1)/12</f>
        <v>7.6499999999999997E-3</v>
      </c>
      <c r="O66" s="15">
        <f>N66*43560</f>
        <v>333.23399999999998</v>
      </c>
      <c r="Q66" s="8"/>
    </row>
    <row r="67" spans="2:17" x14ac:dyDescent="0.25">
      <c r="B67" s="11" t="str">
        <f t="shared" si="67"/>
        <v>ext port park</v>
      </c>
      <c r="C67" s="13">
        <f t="shared" ref="C67:C75" si="75">($J$9*J15+$K$9*K15+$L$9*L15+$M$9*M15)/E15</f>
        <v>1.7485534591194967</v>
      </c>
      <c r="D67" s="14">
        <f t="shared" ref="D67:D75" si="76">E15*C67/12</f>
        <v>0.46336666666666665</v>
      </c>
      <c r="E67" s="15">
        <f t="shared" ref="E67:E75" si="77">D67*43560</f>
        <v>20184.252</v>
      </c>
      <c r="F67" s="14">
        <f t="shared" ref="F67:F75" si="78">D67+M15*($E$8-$D$8)/12</f>
        <v>0.51274166666666665</v>
      </c>
      <c r="G67" s="15">
        <f t="shared" ref="G67:G75" si="79">F67*43560</f>
        <v>22335.026999999998</v>
      </c>
      <c r="H67" s="14">
        <f t="shared" ref="H67:H75" si="80">D67+M15*($F$8-$D$8)/12</f>
        <v>0.58186666666666664</v>
      </c>
      <c r="I67" s="15">
        <f t="shared" ref="I67:I75" si="81">H67*43560</f>
        <v>25346.111999999997</v>
      </c>
      <c r="J67" s="14">
        <f t="shared" ref="J67:J75" si="82">D67+M15*($G$8-$D$8)/12</f>
        <v>0.66415833333333341</v>
      </c>
      <c r="K67" s="15">
        <f t="shared" ref="K67:K75" si="83">J67*43560</f>
        <v>28930.737000000005</v>
      </c>
      <c r="L67" s="13">
        <f t="shared" ref="L67:L75" si="84">J15*P$9+K15*Q$9+L15*R$9+M15*S$9</f>
        <v>13.024899999999999</v>
      </c>
      <c r="M67" s="13">
        <f t="shared" ref="M67:M75" si="85">L67/E54</f>
        <v>7.2713628698639924E-4</v>
      </c>
      <c r="N67" s="14">
        <f t="shared" si="74"/>
        <v>2.2383333333333335E-2</v>
      </c>
      <c r="O67" s="15">
        <f t="shared" ref="O67:O75" si="86">N67*43560</f>
        <v>975.01800000000003</v>
      </c>
      <c r="Q67" s="8"/>
    </row>
    <row r="68" spans="2:17" x14ac:dyDescent="0.25">
      <c r="B68" s="11" t="str">
        <f t="shared" si="67"/>
        <v>prop t+f</v>
      </c>
      <c r="C68" s="13">
        <f t="shared" si="75"/>
        <v>1.5624022346368718</v>
      </c>
      <c r="D68" s="14">
        <f t="shared" si="76"/>
        <v>0.46611666666666673</v>
      </c>
      <c r="E68" s="15">
        <f t="shared" si="77"/>
        <v>20304.042000000001</v>
      </c>
      <c r="F68" s="14">
        <f t="shared" si="78"/>
        <v>0.51049166666666679</v>
      </c>
      <c r="G68" s="15">
        <f t="shared" si="79"/>
        <v>22237.017000000007</v>
      </c>
      <c r="H68" s="14">
        <f t="shared" si="80"/>
        <v>0.57261666666666677</v>
      </c>
      <c r="I68" s="15">
        <f t="shared" si="81"/>
        <v>24943.182000000004</v>
      </c>
      <c r="J68" s="14">
        <f t="shared" si="82"/>
        <v>0.64657500000000012</v>
      </c>
      <c r="K68" s="15">
        <f t="shared" si="83"/>
        <v>28164.807000000004</v>
      </c>
      <c r="L68" s="13">
        <f t="shared" si="84"/>
        <v>13.4282</v>
      </c>
      <c r="M68" s="13">
        <f t="shared" si="85"/>
        <v>7.5201330530742219E-4</v>
      </c>
      <c r="N68" s="14">
        <f t="shared" si="74"/>
        <v>2.0116666666666665E-2</v>
      </c>
      <c r="O68" s="15">
        <f t="shared" si="86"/>
        <v>876.28199999999993</v>
      </c>
      <c r="Q68" s="8"/>
    </row>
    <row r="69" spans="2:17" x14ac:dyDescent="0.25">
      <c r="B69" s="11" t="str">
        <f t="shared" si="67"/>
        <v>prop port park</v>
      </c>
      <c r="C69" s="13">
        <f t="shared" si="75"/>
        <v>1.8199371069182388</v>
      </c>
      <c r="D69" s="14">
        <f t="shared" si="76"/>
        <v>0.48228333333333334</v>
      </c>
      <c r="E69" s="15">
        <f t="shared" si="77"/>
        <v>21008.261999999999</v>
      </c>
      <c r="F69" s="14">
        <f t="shared" si="78"/>
        <v>0.54290833333333333</v>
      </c>
      <c r="G69" s="15">
        <f t="shared" si="79"/>
        <v>23649.087</v>
      </c>
      <c r="H69" s="14">
        <f t="shared" si="80"/>
        <v>0.62778333333333336</v>
      </c>
      <c r="I69" s="15">
        <f t="shared" si="81"/>
        <v>27346.242000000002</v>
      </c>
      <c r="J69" s="14">
        <f t="shared" si="82"/>
        <v>0.72882500000000006</v>
      </c>
      <c r="K69" s="15">
        <f t="shared" si="83"/>
        <v>31747.617000000002</v>
      </c>
      <c r="L69" s="13">
        <f t="shared" si="84"/>
        <v>13.335799999999999</v>
      </c>
      <c r="M69" s="13">
        <f t="shared" si="85"/>
        <v>7.1472813849598159E-4</v>
      </c>
      <c r="N69" s="14">
        <f t="shared" si="74"/>
        <v>2.7483333333333332E-2</v>
      </c>
      <c r="O69" s="15">
        <f t="shared" si="86"/>
        <v>1197.174</v>
      </c>
      <c r="Q69" s="8"/>
    </row>
    <row r="70" spans="2:17" x14ac:dyDescent="0.25">
      <c r="B70" s="11">
        <f t="shared" si="67"/>
        <v>0</v>
      </c>
      <c r="C70" s="13" t="e">
        <f t="shared" si="75"/>
        <v>#DIV/0!</v>
      </c>
      <c r="D70" s="14" t="e">
        <f t="shared" si="76"/>
        <v>#DIV/0!</v>
      </c>
      <c r="E70" s="15" t="e">
        <f t="shared" si="77"/>
        <v>#DIV/0!</v>
      </c>
      <c r="F70" s="14" t="e">
        <f t="shared" si="78"/>
        <v>#DIV/0!</v>
      </c>
      <c r="G70" s="15" t="e">
        <f t="shared" si="79"/>
        <v>#DIV/0!</v>
      </c>
      <c r="H70" s="14" t="e">
        <f t="shared" si="80"/>
        <v>#DIV/0!</v>
      </c>
      <c r="I70" s="15" t="e">
        <f t="shared" si="81"/>
        <v>#DIV/0!</v>
      </c>
      <c r="J70" s="14" t="e">
        <f t="shared" si="82"/>
        <v>#DIV/0!</v>
      </c>
      <c r="K70" s="15" t="e">
        <f t="shared" si="83"/>
        <v>#DIV/0!</v>
      </c>
      <c r="L70" s="13">
        <f t="shared" si="84"/>
        <v>0</v>
      </c>
      <c r="M70" s="13" t="e">
        <f t="shared" si="85"/>
        <v>#DIV/0!</v>
      </c>
      <c r="N70" s="14">
        <f t="shared" si="74"/>
        <v>0</v>
      </c>
      <c r="O70" s="15">
        <f t="shared" si="86"/>
        <v>0</v>
      </c>
      <c r="Q70" s="8"/>
    </row>
    <row r="71" spans="2:17" x14ac:dyDescent="0.25">
      <c r="B71" s="11">
        <f t="shared" si="67"/>
        <v>0</v>
      </c>
      <c r="C71" s="13" t="e">
        <f t="shared" si="75"/>
        <v>#DIV/0!</v>
      </c>
      <c r="D71" s="14" t="e">
        <f t="shared" si="76"/>
        <v>#DIV/0!</v>
      </c>
      <c r="E71" s="15" t="e">
        <f t="shared" si="77"/>
        <v>#DIV/0!</v>
      </c>
      <c r="F71" s="14" t="e">
        <f t="shared" si="78"/>
        <v>#DIV/0!</v>
      </c>
      <c r="G71" s="15" t="e">
        <f t="shared" si="79"/>
        <v>#DIV/0!</v>
      </c>
      <c r="H71" s="14" t="e">
        <f t="shared" si="80"/>
        <v>#DIV/0!</v>
      </c>
      <c r="I71" s="15" t="e">
        <f t="shared" si="81"/>
        <v>#DIV/0!</v>
      </c>
      <c r="J71" s="14" t="e">
        <f t="shared" si="82"/>
        <v>#DIV/0!</v>
      </c>
      <c r="K71" s="15" t="e">
        <f t="shared" si="83"/>
        <v>#DIV/0!</v>
      </c>
      <c r="L71" s="13">
        <f t="shared" si="84"/>
        <v>0</v>
      </c>
      <c r="M71" s="13" t="e">
        <f t="shared" si="85"/>
        <v>#DIV/0!</v>
      </c>
      <c r="N71" s="14">
        <f t="shared" si="74"/>
        <v>0</v>
      </c>
      <c r="O71" s="15">
        <f t="shared" si="86"/>
        <v>0</v>
      </c>
      <c r="Q71" s="8"/>
    </row>
    <row r="72" spans="2:17" x14ac:dyDescent="0.25">
      <c r="B72" s="11">
        <f t="shared" si="67"/>
        <v>0</v>
      </c>
      <c r="C72" s="13" t="e">
        <f t="shared" si="75"/>
        <v>#DIV/0!</v>
      </c>
      <c r="D72" s="14" t="e">
        <f t="shared" si="76"/>
        <v>#DIV/0!</v>
      </c>
      <c r="E72" s="15" t="e">
        <f t="shared" si="77"/>
        <v>#DIV/0!</v>
      </c>
      <c r="F72" s="14" t="e">
        <f t="shared" si="78"/>
        <v>#DIV/0!</v>
      </c>
      <c r="G72" s="15" t="e">
        <f t="shared" si="79"/>
        <v>#DIV/0!</v>
      </c>
      <c r="H72" s="14" t="e">
        <f t="shared" si="80"/>
        <v>#DIV/0!</v>
      </c>
      <c r="I72" s="15" t="e">
        <f t="shared" si="81"/>
        <v>#DIV/0!</v>
      </c>
      <c r="J72" s="14" t="e">
        <f t="shared" si="82"/>
        <v>#DIV/0!</v>
      </c>
      <c r="K72" s="15" t="e">
        <f t="shared" si="83"/>
        <v>#DIV/0!</v>
      </c>
      <c r="L72" s="13">
        <f t="shared" si="84"/>
        <v>0</v>
      </c>
      <c r="M72" s="13" t="e">
        <f t="shared" si="85"/>
        <v>#DIV/0!</v>
      </c>
      <c r="N72" s="14">
        <f t="shared" si="74"/>
        <v>0</v>
      </c>
      <c r="O72" s="15">
        <f t="shared" si="86"/>
        <v>0</v>
      </c>
      <c r="Q72" s="8"/>
    </row>
    <row r="73" spans="2:17" x14ac:dyDescent="0.25">
      <c r="B73" s="11">
        <f t="shared" si="67"/>
        <v>0</v>
      </c>
      <c r="C73" s="13" t="e">
        <f t="shared" si="75"/>
        <v>#DIV/0!</v>
      </c>
      <c r="D73" s="14" t="e">
        <f t="shared" si="76"/>
        <v>#DIV/0!</v>
      </c>
      <c r="E73" s="15" t="e">
        <f t="shared" si="77"/>
        <v>#DIV/0!</v>
      </c>
      <c r="F73" s="14" t="e">
        <f t="shared" si="78"/>
        <v>#DIV/0!</v>
      </c>
      <c r="G73" s="15" t="e">
        <f t="shared" si="79"/>
        <v>#DIV/0!</v>
      </c>
      <c r="H73" s="14" t="e">
        <f t="shared" si="80"/>
        <v>#DIV/0!</v>
      </c>
      <c r="I73" s="15" t="e">
        <f t="shared" si="81"/>
        <v>#DIV/0!</v>
      </c>
      <c r="J73" s="14" t="e">
        <f t="shared" si="82"/>
        <v>#DIV/0!</v>
      </c>
      <c r="K73" s="15" t="e">
        <f t="shared" si="83"/>
        <v>#DIV/0!</v>
      </c>
      <c r="L73" s="13">
        <f t="shared" si="84"/>
        <v>0</v>
      </c>
      <c r="M73" s="13" t="e">
        <f t="shared" si="85"/>
        <v>#DIV/0!</v>
      </c>
      <c r="N73" s="14">
        <f t="shared" si="74"/>
        <v>0</v>
      </c>
      <c r="O73" s="15">
        <f t="shared" si="86"/>
        <v>0</v>
      </c>
      <c r="Q73" s="8"/>
    </row>
    <row r="74" spans="2:17" x14ac:dyDescent="0.25">
      <c r="B74" s="11">
        <f t="shared" si="67"/>
        <v>0</v>
      </c>
      <c r="C74" s="13" t="e">
        <f t="shared" si="75"/>
        <v>#DIV/0!</v>
      </c>
      <c r="D74" s="14" t="e">
        <f t="shared" si="76"/>
        <v>#DIV/0!</v>
      </c>
      <c r="E74" s="15" t="e">
        <f t="shared" si="77"/>
        <v>#DIV/0!</v>
      </c>
      <c r="F74" s="14" t="e">
        <f t="shared" si="78"/>
        <v>#DIV/0!</v>
      </c>
      <c r="G74" s="15" t="e">
        <f t="shared" si="79"/>
        <v>#DIV/0!</v>
      </c>
      <c r="H74" s="14" t="e">
        <f t="shared" si="80"/>
        <v>#DIV/0!</v>
      </c>
      <c r="I74" s="15" t="e">
        <f t="shared" si="81"/>
        <v>#DIV/0!</v>
      </c>
      <c r="J74" s="14" t="e">
        <f t="shared" si="82"/>
        <v>#DIV/0!</v>
      </c>
      <c r="K74" s="15" t="e">
        <f t="shared" si="83"/>
        <v>#DIV/0!</v>
      </c>
      <c r="L74" s="13">
        <f t="shared" si="84"/>
        <v>0</v>
      </c>
      <c r="M74" s="13" t="e">
        <f t="shared" si="85"/>
        <v>#DIV/0!</v>
      </c>
      <c r="N74" s="14">
        <f t="shared" si="74"/>
        <v>0</v>
      </c>
      <c r="O74" s="15">
        <f t="shared" si="86"/>
        <v>0</v>
      </c>
      <c r="Q74" s="8"/>
    </row>
    <row r="75" spans="2:17" x14ac:dyDescent="0.25">
      <c r="B75" s="11">
        <f t="shared" si="67"/>
        <v>0</v>
      </c>
      <c r="C75" s="13" t="e">
        <f t="shared" si="75"/>
        <v>#DIV/0!</v>
      </c>
      <c r="D75" s="14" t="e">
        <f t="shared" si="76"/>
        <v>#DIV/0!</v>
      </c>
      <c r="E75" s="15" t="e">
        <f t="shared" si="77"/>
        <v>#DIV/0!</v>
      </c>
      <c r="F75" s="14" t="e">
        <f t="shared" si="78"/>
        <v>#DIV/0!</v>
      </c>
      <c r="G75" s="15" t="e">
        <f t="shared" si="79"/>
        <v>#DIV/0!</v>
      </c>
      <c r="H75" s="14" t="e">
        <f t="shared" si="80"/>
        <v>#DIV/0!</v>
      </c>
      <c r="I75" s="15" t="e">
        <f t="shared" si="81"/>
        <v>#DIV/0!</v>
      </c>
      <c r="J75" s="14" t="e">
        <f t="shared" si="82"/>
        <v>#DIV/0!</v>
      </c>
      <c r="K75" s="15" t="e">
        <f t="shared" si="83"/>
        <v>#DIV/0!</v>
      </c>
      <c r="L75" s="13">
        <f t="shared" si="84"/>
        <v>0</v>
      </c>
      <c r="M75" s="13" t="e">
        <f t="shared" si="85"/>
        <v>#DIV/0!</v>
      </c>
      <c r="N75" s="14">
        <f t="shared" si="74"/>
        <v>0</v>
      </c>
      <c r="O75" s="15">
        <f t="shared" si="86"/>
        <v>0</v>
      </c>
    </row>
  </sheetData>
  <mergeCells count="23">
    <mergeCell ref="N25:O25"/>
    <mergeCell ref="N38:O38"/>
    <mergeCell ref="N51:O51"/>
    <mergeCell ref="N64:O64"/>
    <mergeCell ref="F12:I12"/>
    <mergeCell ref="J12:M12"/>
    <mergeCell ref="J25:K25"/>
    <mergeCell ref="J38:K38"/>
    <mergeCell ref="D12:E12"/>
    <mergeCell ref="D25:E25"/>
    <mergeCell ref="D38:E38"/>
    <mergeCell ref="F25:G25"/>
    <mergeCell ref="H25:I25"/>
    <mergeCell ref="H38:I38"/>
    <mergeCell ref="F38:G38"/>
    <mergeCell ref="D51:E51"/>
    <mergeCell ref="F51:G51"/>
    <mergeCell ref="H51:I51"/>
    <mergeCell ref="J51:K51"/>
    <mergeCell ref="D64:E64"/>
    <mergeCell ref="F64:G64"/>
    <mergeCell ref="H64:I64"/>
    <mergeCell ref="J64:K64"/>
  </mergeCells>
  <conditionalFormatting sqref="N14:N23">
    <cfRule type="expression" dxfId="4" priority="5">
      <formula>$N14&lt;&gt;$E14</formula>
    </cfRule>
  </conditionalFormatting>
  <conditionalFormatting sqref="B40:O49">
    <cfRule type="expression" dxfId="3" priority="4">
      <formula>$C14=2</formula>
    </cfRule>
  </conditionalFormatting>
  <conditionalFormatting sqref="B27:O36">
    <cfRule type="expression" dxfId="2" priority="3">
      <formula>$C14=1</formula>
    </cfRule>
  </conditionalFormatting>
  <conditionalFormatting sqref="B53:O62">
    <cfRule type="expression" dxfId="1" priority="2">
      <formula>$C14=3</formula>
    </cfRule>
  </conditionalFormatting>
  <conditionalFormatting sqref="B66:O75">
    <cfRule type="expression" dxfId="0" priority="1">
      <formula>$C14=4</formula>
    </cfRule>
  </conditionalFormatting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City of Albuquerque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Peterson, Dana M.</dc:creator>
  <cp:lastModifiedBy>Peterson, Dana M.</cp:lastModifiedBy>
  <dcterms:created xsi:type="dcterms:W3CDTF">2017-01-17T17:12:07Z</dcterms:created>
  <dcterms:modified xsi:type="dcterms:W3CDTF">2017-03-08T20:17:39Z</dcterms:modified>
</cp:coreProperties>
</file>