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17" i="1" l="1"/>
  <c r="E14" i="1"/>
  <c r="P67" i="1" l="1"/>
  <c r="P68" i="1"/>
  <c r="Q68" i="1" s="1"/>
  <c r="P69" i="1"/>
  <c r="Q69" i="1" s="1"/>
  <c r="P70" i="1"/>
  <c r="Q70" i="1" s="1"/>
  <c r="P71" i="1"/>
  <c r="P72" i="1"/>
  <c r="Q72" i="1" s="1"/>
  <c r="P73" i="1"/>
  <c r="Q73" i="1" s="1"/>
  <c r="P74" i="1"/>
  <c r="Q74" i="1" s="1"/>
  <c r="P75" i="1"/>
  <c r="Q67" i="1"/>
  <c r="Q71" i="1"/>
  <c r="Q75" i="1"/>
  <c r="P54" i="1"/>
  <c r="Q54" i="1" s="1"/>
  <c r="P55" i="1"/>
  <c r="P56" i="1"/>
  <c r="Q56" i="1" s="1"/>
  <c r="P57" i="1"/>
  <c r="P58" i="1"/>
  <c r="P59" i="1"/>
  <c r="P60" i="1"/>
  <c r="Q60" i="1" s="1"/>
  <c r="P61" i="1"/>
  <c r="P62" i="1"/>
  <c r="Q62" i="1" s="1"/>
  <c r="Q55" i="1"/>
  <c r="Q57" i="1"/>
  <c r="Q58" i="1"/>
  <c r="Q59" i="1"/>
  <c r="Q61" i="1"/>
  <c r="P41" i="1"/>
  <c r="P42" i="1"/>
  <c r="P43" i="1"/>
  <c r="P44" i="1"/>
  <c r="Q44" i="1" s="1"/>
  <c r="P45" i="1"/>
  <c r="P46" i="1"/>
  <c r="P47" i="1"/>
  <c r="P48" i="1"/>
  <c r="P49" i="1"/>
  <c r="Q42" i="1"/>
  <c r="Q43" i="1"/>
  <c r="Q46" i="1"/>
  <c r="Q47" i="1"/>
  <c r="Q48" i="1"/>
  <c r="Q41" i="1"/>
  <c r="Q45" i="1"/>
  <c r="Q49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B54" i="1" l="1"/>
  <c r="B55" i="1"/>
  <c r="B56" i="1"/>
  <c r="B57" i="1"/>
  <c r="B58" i="1"/>
  <c r="B59" i="1"/>
  <c r="B60" i="1"/>
  <c r="B61" i="1"/>
  <c r="B62" i="1"/>
  <c r="B28" i="1"/>
  <c r="B67" i="1" s="1"/>
  <c r="B29" i="1"/>
  <c r="B68" i="1" s="1"/>
  <c r="B30" i="1"/>
  <c r="B69" i="1" s="1"/>
  <c r="B31" i="1"/>
  <c r="B70" i="1" s="1"/>
  <c r="B32" i="1"/>
  <c r="B71" i="1" s="1"/>
  <c r="B33" i="1"/>
  <c r="B72" i="1" s="1"/>
  <c r="B34" i="1"/>
  <c r="B73" i="1" s="1"/>
  <c r="B35" i="1"/>
  <c r="B74" i="1" s="1"/>
  <c r="B36" i="1"/>
  <c r="B75" i="1" s="1"/>
  <c r="B41" i="1"/>
  <c r="B42" i="1"/>
  <c r="B43" i="1"/>
  <c r="B44" i="1"/>
  <c r="B45" i="1"/>
  <c r="B46" i="1"/>
  <c r="B47" i="1"/>
  <c r="B48" i="1"/>
  <c r="B49" i="1"/>
  <c r="L23" i="1" l="1"/>
  <c r="L22" i="1"/>
  <c r="K23" i="1" l="1"/>
  <c r="K22" i="1"/>
  <c r="J23" i="1"/>
  <c r="J22" i="1"/>
  <c r="M23" i="1"/>
  <c r="M22" i="1"/>
  <c r="J14" i="1"/>
  <c r="M15" i="1"/>
  <c r="K16" i="1"/>
  <c r="L17" i="1"/>
  <c r="K19" i="1"/>
  <c r="K20" i="1"/>
  <c r="L74" i="1" l="1"/>
  <c r="C61" i="1"/>
  <c r="D61" i="1" s="1"/>
  <c r="L61" i="1"/>
  <c r="M61" i="1" s="1"/>
  <c r="C74" i="1"/>
  <c r="D74" i="1" s="1"/>
  <c r="C48" i="1"/>
  <c r="D48" i="1" s="1"/>
  <c r="C35" i="1"/>
  <c r="D35" i="1" s="1"/>
  <c r="L48" i="1"/>
  <c r="M48" i="1" s="1"/>
  <c r="L35" i="1"/>
  <c r="M35" i="1" s="1"/>
  <c r="C75" i="1"/>
  <c r="D75" i="1" s="1"/>
  <c r="C36" i="1"/>
  <c r="D36" i="1" s="1"/>
  <c r="C49" i="1"/>
  <c r="D49" i="1" s="1"/>
  <c r="L75" i="1"/>
  <c r="L36" i="1"/>
  <c r="M36" i="1" s="1"/>
  <c r="L49" i="1"/>
  <c r="M49" i="1" s="1"/>
  <c r="L62" i="1"/>
  <c r="M62" i="1" s="1"/>
  <c r="C62" i="1"/>
  <c r="D62" i="1" s="1"/>
  <c r="N22" i="1"/>
  <c r="N35" i="1"/>
  <c r="O35" i="1" s="1"/>
  <c r="N61" i="1"/>
  <c r="O61" i="1" s="1"/>
  <c r="N74" i="1"/>
  <c r="O74" i="1" s="1"/>
  <c r="N48" i="1"/>
  <c r="O48" i="1" s="1"/>
  <c r="N23" i="1"/>
  <c r="N62" i="1"/>
  <c r="O62" i="1" s="1"/>
  <c r="N36" i="1"/>
  <c r="O36" i="1" s="1"/>
  <c r="N75" i="1"/>
  <c r="O75" i="1" s="1"/>
  <c r="N49" i="1"/>
  <c r="O49" i="1" s="1"/>
  <c r="N67" i="1"/>
  <c r="O67" i="1" s="1"/>
  <c r="N41" i="1"/>
  <c r="O41" i="1" s="1"/>
  <c r="N54" i="1"/>
  <c r="O54" i="1" s="1"/>
  <c r="N28" i="1"/>
  <c r="O28" i="1" s="1"/>
  <c r="M17" i="1"/>
  <c r="M16" i="1"/>
  <c r="J16" i="1"/>
  <c r="L16" i="1"/>
  <c r="J20" i="1"/>
  <c r="M20" i="1"/>
  <c r="L20" i="1"/>
  <c r="J19" i="1"/>
  <c r="M19" i="1"/>
  <c r="L19" i="1"/>
  <c r="N19" i="1" s="1"/>
  <c r="J18" i="1"/>
  <c r="L18" i="1"/>
  <c r="K18" i="1"/>
  <c r="M18" i="1"/>
  <c r="J17" i="1"/>
  <c r="K17" i="1"/>
  <c r="J15" i="1"/>
  <c r="L15" i="1"/>
  <c r="K15" i="1"/>
  <c r="M14" i="1"/>
  <c r="L14" i="1"/>
  <c r="K14" i="1"/>
  <c r="B40" i="1"/>
  <c r="P66" i="1" l="1"/>
  <c r="Q66" i="1" s="1"/>
  <c r="P53" i="1"/>
  <c r="Q53" i="1" s="1"/>
  <c r="P40" i="1"/>
  <c r="Q40" i="1" s="1"/>
  <c r="P27" i="1"/>
  <c r="Q27" i="1" s="1"/>
  <c r="N31" i="1"/>
  <c r="O31" i="1" s="1"/>
  <c r="N70" i="1"/>
  <c r="O70" i="1" s="1"/>
  <c r="N57" i="1"/>
  <c r="O57" i="1" s="1"/>
  <c r="N44" i="1"/>
  <c r="O44" i="1" s="1"/>
  <c r="N72" i="1"/>
  <c r="O72" i="1" s="1"/>
  <c r="N59" i="1"/>
  <c r="O59" i="1" s="1"/>
  <c r="N33" i="1"/>
  <c r="O33" i="1" s="1"/>
  <c r="N46" i="1"/>
  <c r="O46" i="1" s="1"/>
  <c r="N29" i="1"/>
  <c r="O29" i="1" s="1"/>
  <c r="N42" i="1"/>
  <c r="O42" i="1" s="1"/>
  <c r="N68" i="1"/>
  <c r="O68" i="1" s="1"/>
  <c r="N55" i="1"/>
  <c r="O55" i="1" s="1"/>
  <c r="F62" i="1"/>
  <c r="G62" i="1" s="1"/>
  <c r="E62" i="1"/>
  <c r="M75" i="1" s="1"/>
  <c r="H62" i="1"/>
  <c r="I62" i="1" s="1"/>
  <c r="J62" i="1"/>
  <c r="K62" i="1" s="1"/>
  <c r="H74" i="1"/>
  <c r="I74" i="1" s="1"/>
  <c r="E74" i="1"/>
  <c r="F74" i="1"/>
  <c r="G74" i="1" s="1"/>
  <c r="J74" i="1"/>
  <c r="K74" i="1" s="1"/>
  <c r="N58" i="1"/>
  <c r="O58" i="1" s="1"/>
  <c r="N32" i="1"/>
  <c r="O32" i="1" s="1"/>
  <c r="N71" i="1"/>
  <c r="O71" i="1" s="1"/>
  <c r="N45" i="1"/>
  <c r="O45" i="1" s="1"/>
  <c r="C59" i="1"/>
  <c r="D59" i="1" s="1"/>
  <c r="C72" i="1"/>
  <c r="D72" i="1" s="1"/>
  <c r="L59" i="1"/>
  <c r="M59" i="1" s="1"/>
  <c r="C46" i="1"/>
  <c r="D46" i="1" s="1"/>
  <c r="L72" i="1"/>
  <c r="C33" i="1"/>
  <c r="D33" i="1" s="1"/>
  <c r="L46" i="1"/>
  <c r="M46" i="1" s="1"/>
  <c r="L33" i="1"/>
  <c r="M33" i="1" s="1"/>
  <c r="N56" i="1"/>
  <c r="O56" i="1" s="1"/>
  <c r="N69" i="1"/>
  <c r="O69" i="1" s="1"/>
  <c r="N30" i="1"/>
  <c r="O30" i="1" s="1"/>
  <c r="N43" i="1"/>
  <c r="O43" i="1" s="1"/>
  <c r="F49" i="1"/>
  <c r="G49" i="1" s="1"/>
  <c r="H49" i="1"/>
  <c r="I49" i="1" s="1"/>
  <c r="E49" i="1"/>
  <c r="J49" i="1"/>
  <c r="K49" i="1" s="1"/>
  <c r="C32" i="1"/>
  <c r="D32" i="1" s="1"/>
  <c r="C45" i="1"/>
  <c r="D45" i="1" s="1"/>
  <c r="L71" i="1"/>
  <c r="L32" i="1"/>
  <c r="M32" i="1" s="1"/>
  <c r="L58" i="1"/>
  <c r="M58" i="1" s="1"/>
  <c r="C58" i="1"/>
  <c r="D58" i="1" s="1"/>
  <c r="L45" i="1"/>
  <c r="M45" i="1" s="1"/>
  <c r="C71" i="1"/>
  <c r="D71" i="1" s="1"/>
  <c r="F36" i="1"/>
  <c r="G36" i="1" s="1"/>
  <c r="E36" i="1"/>
  <c r="H36" i="1"/>
  <c r="I36" i="1" s="1"/>
  <c r="J36" i="1"/>
  <c r="K36" i="1" s="1"/>
  <c r="J35" i="1"/>
  <c r="K35" i="1" s="1"/>
  <c r="H35" i="1"/>
  <c r="I35" i="1" s="1"/>
  <c r="E35" i="1"/>
  <c r="F35" i="1"/>
  <c r="G35" i="1" s="1"/>
  <c r="F61" i="1"/>
  <c r="G61" i="1" s="1"/>
  <c r="H61" i="1"/>
  <c r="I61" i="1" s="1"/>
  <c r="E61" i="1"/>
  <c r="M74" i="1" s="1"/>
  <c r="J61" i="1"/>
  <c r="K61" i="1" s="1"/>
  <c r="L30" i="1"/>
  <c r="M30" i="1" s="1"/>
  <c r="L43" i="1"/>
  <c r="M43" i="1" s="1"/>
  <c r="C56" i="1"/>
  <c r="D56" i="1" s="1"/>
  <c r="L56" i="1"/>
  <c r="M56" i="1" s="1"/>
  <c r="C30" i="1"/>
  <c r="D30" i="1" s="1"/>
  <c r="L69" i="1"/>
  <c r="C69" i="1"/>
  <c r="D69" i="1" s="1"/>
  <c r="C43" i="1"/>
  <c r="D43" i="1" s="1"/>
  <c r="N20" i="1"/>
  <c r="C68" i="1"/>
  <c r="D68" i="1" s="1"/>
  <c r="L55" i="1"/>
  <c r="M55" i="1" s="1"/>
  <c r="L68" i="1"/>
  <c r="C29" i="1"/>
  <c r="D29" i="1" s="1"/>
  <c r="C55" i="1"/>
  <c r="D55" i="1" s="1"/>
  <c r="L29" i="1"/>
  <c r="M29" i="1" s="1"/>
  <c r="C42" i="1"/>
  <c r="D42" i="1" s="1"/>
  <c r="L42" i="1"/>
  <c r="M42" i="1" s="1"/>
  <c r="F75" i="1"/>
  <c r="G75" i="1" s="1"/>
  <c r="E75" i="1"/>
  <c r="H75" i="1"/>
  <c r="I75" i="1" s="1"/>
  <c r="J75" i="1"/>
  <c r="K75" i="1" s="1"/>
  <c r="F48" i="1"/>
  <c r="G48" i="1" s="1"/>
  <c r="J48" i="1"/>
  <c r="K48" i="1" s="1"/>
  <c r="H48" i="1"/>
  <c r="I48" i="1" s="1"/>
  <c r="E48" i="1"/>
  <c r="L54" i="1"/>
  <c r="M54" i="1" s="1"/>
  <c r="L41" i="1"/>
  <c r="M41" i="1" s="1"/>
  <c r="C67" i="1"/>
  <c r="D67" i="1" s="1"/>
  <c r="C28" i="1"/>
  <c r="D28" i="1" s="1"/>
  <c r="L67" i="1"/>
  <c r="C54" i="1"/>
  <c r="D54" i="1" s="1"/>
  <c r="L28" i="1"/>
  <c r="M28" i="1" s="1"/>
  <c r="C41" i="1"/>
  <c r="D41" i="1" s="1"/>
  <c r="L70" i="1"/>
  <c r="L57" i="1"/>
  <c r="M57" i="1" s="1"/>
  <c r="C31" i="1"/>
  <c r="D31" i="1" s="1"/>
  <c r="C44" i="1"/>
  <c r="D44" i="1" s="1"/>
  <c r="L31" i="1"/>
  <c r="M31" i="1" s="1"/>
  <c r="L44" i="1"/>
  <c r="M44" i="1" s="1"/>
  <c r="C70" i="1"/>
  <c r="D70" i="1" s="1"/>
  <c r="C57" i="1"/>
  <c r="D57" i="1" s="1"/>
  <c r="N15" i="1"/>
  <c r="N18" i="1"/>
  <c r="N16" i="1"/>
  <c r="N17" i="1"/>
  <c r="N66" i="1"/>
  <c r="O66" i="1" s="1"/>
  <c r="C66" i="1"/>
  <c r="D66" i="1" s="1"/>
  <c r="F66" i="1" s="1"/>
  <c r="G66" i="1" s="1"/>
  <c r="L27" i="1"/>
  <c r="C40" i="1"/>
  <c r="D40" i="1" s="1"/>
  <c r="H40" i="1" s="1"/>
  <c r="I40" i="1" s="1"/>
  <c r="L40" i="1"/>
  <c r="M40" i="1" s="1"/>
  <c r="N27" i="1"/>
  <c r="N40" i="1"/>
  <c r="O40" i="1" s="1"/>
  <c r="N53" i="1"/>
  <c r="O53" i="1" s="1"/>
  <c r="C53" i="1"/>
  <c r="L53" i="1"/>
  <c r="M53" i="1" s="1"/>
  <c r="F56" i="1" l="1"/>
  <c r="G56" i="1" s="1"/>
  <c r="H56" i="1"/>
  <c r="I56" i="1" s="1"/>
  <c r="E56" i="1"/>
  <c r="M69" i="1" s="1"/>
  <c r="J56" i="1"/>
  <c r="K56" i="1" s="1"/>
  <c r="F69" i="1"/>
  <c r="G69" i="1" s="1"/>
  <c r="E69" i="1"/>
  <c r="H69" i="1"/>
  <c r="I69" i="1" s="1"/>
  <c r="J69" i="1"/>
  <c r="K69" i="1" s="1"/>
  <c r="J55" i="1"/>
  <c r="K55" i="1" s="1"/>
  <c r="H55" i="1"/>
  <c r="I55" i="1" s="1"/>
  <c r="E55" i="1"/>
  <c r="M68" i="1" s="1"/>
  <c r="F55" i="1"/>
  <c r="G55" i="1" s="1"/>
  <c r="H68" i="1"/>
  <c r="I68" i="1" s="1"/>
  <c r="E68" i="1"/>
  <c r="F68" i="1"/>
  <c r="G68" i="1" s="1"/>
  <c r="J68" i="1"/>
  <c r="K68" i="1" s="1"/>
  <c r="F58" i="1"/>
  <c r="G58" i="1" s="1"/>
  <c r="E58" i="1"/>
  <c r="M71" i="1" s="1"/>
  <c r="H58" i="1"/>
  <c r="I58" i="1" s="1"/>
  <c r="J58" i="1"/>
  <c r="K58" i="1" s="1"/>
  <c r="F45" i="1"/>
  <c r="G45" i="1" s="1"/>
  <c r="H45" i="1"/>
  <c r="I45" i="1" s="1"/>
  <c r="E45" i="1"/>
  <c r="J45" i="1"/>
  <c r="K45" i="1" s="1"/>
  <c r="J33" i="1"/>
  <c r="K33" i="1" s="1"/>
  <c r="H33" i="1"/>
  <c r="I33" i="1" s="1"/>
  <c r="E33" i="1"/>
  <c r="F33" i="1"/>
  <c r="G33" i="1" s="1"/>
  <c r="H72" i="1"/>
  <c r="I72" i="1" s="1"/>
  <c r="E72" i="1"/>
  <c r="F72" i="1"/>
  <c r="G72" i="1" s="1"/>
  <c r="J72" i="1"/>
  <c r="K72" i="1" s="1"/>
  <c r="J29" i="1"/>
  <c r="K29" i="1" s="1"/>
  <c r="H29" i="1"/>
  <c r="I29" i="1" s="1"/>
  <c r="E29" i="1"/>
  <c r="F29" i="1"/>
  <c r="G29" i="1" s="1"/>
  <c r="F30" i="1"/>
  <c r="G30" i="1" s="1"/>
  <c r="E30" i="1"/>
  <c r="H30" i="1"/>
  <c r="I30" i="1" s="1"/>
  <c r="J30" i="1"/>
  <c r="K30" i="1" s="1"/>
  <c r="F32" i="1"/>
  <c r="G32" i="1" s="1"/>
  <c r="E32" i="1"/>
  <c r="H32" i="1"/>
  <c r="I32" i="1" s="1"/>
  <c r="J32" i="1"/>
  <c r="K32" i="1" s="1"/>
  <c r="J59" i="1"/>
  <c r="K59" i="1" s="1"/>
  <c r="H59" i="1"/>
  <c r="I59" i="1" s="1"/>
  <c r="E59" i="1"/>
  <c r="M72" i="1" s="1"/>
  <c r="F59" i="1"/>
  <c r="G59" i="1" s="1"/>
  <c r="F42" i="1"/>
  <c r="G42" i="1" s="1"/>
  <c r="J42" i="1"/>
  <c r="K42" i="1" s="1"/>
  <c r="H42" i="1"/>
  <c r="I42" i="1" s="1"/>
  <c r="E42" i="1"/>
  <c r="F43" i="1"/>
  <c r="G43" i="1" s="1"/>
  <c r="E43" i="1"/>
  <c r="H43" i="1"/>
  <c r="I43" i="1" s="1"/>
  <c r="J43" i="1"/>
  <c r="K43" i="1" s="1"/>
  <c r="F71" i="1"/>
  <c r="G71" i="1" s="1"/>
  <c r="E71" i="1"/>
  <c r="H71" i="1"/>
  <c r="I71" i="1" s="1"/>
  <c r="J71" i="1"/>
  <c r="K71" i="1" s="1"/>
  <c r="F46" i="1"/>
  <c r="G46" i="1" s="1"/>
  <c r="J46" i="1"/>
  <c r="K46" i="1" s="1"/>
  <c r="H46" i="1"/>
  <c r="I46" i="1" s="1"/>
  <c r="E46" i="1"/>
  <c r="F41" i="1"/>
  <c r="G41" i="1" s="1"/>
  <c r="E41" i="1"/>
  <c r="H41" i="1"/>
  <c r="I41" i="1" s="1"/>
  <c r="J41" i="1"/>
  <c r="K41" i="1" s="1"/>
  <c r="F28" i="1"/>
  <c r="G28" i="1" s="1"/>
  <c r="E28" i="1"/>
  <c r="H28" i="1"/>
  <c r="I28" i="1" s="1"/>
  <c r="J28" i="1"/>
  <c r="F67" i="1"/>
  <c r="G67" i="1" s="1"/>
  <c r="E67" i="1"/>
  <c r="H67" i="1"/>
  <c r="I67" i="1" s="1"/>
  <c r="J67" i="1"/>
  <c r="K67" i="1" s="1"/>
  <c r="F54" i="1"/>
  <c r="G54" i="1" s="1"/>
  <c r="E54" i="1"/>
  <c r="M67" i="1" s="1"/>
  <c r="H54" i="1"/>
  <c r="I54" i="1" s="1"/>
  <c r="J54" i="1"/>
  <c r="K54" i="1" s="1"/>
  <c r="F57" i="1"/>
  <c r="G57" i="1" s="1"/>
  <c r="J57" i="1"/>
  <c r="K57" i="1" s="1"/>
  <c r="H57" i="1"/>
  <c r="I57" i="1" s="1"/>
  <c r="E57" i="1"/>
  <c r="M70" i="1" s="1"/>
  <c r="J44" i="1"/>
  <c r="K44" i="1" s="1"/>
  <c r="H44" i="1"/>
  <c r="I44" i="1" s="1"/>
  <c r="E44" i="1"/>
  <c r="F44" i="1"/>
  <c r="G44" i="1" s="1"/>
  <c r="H70" i="1"/>
  <c r="I70" i="1" s="1"/>
  <c r="E70" i="1"/>
  <c r="F70" i="1"/>
  <c r="G70" i="1" s="1"/>
  <c r="J70" i="1"/>
  <c r="K70" i="1" s="1"/>
  <c r="E31" i="1"/>
  <c r="J31" i="1"/>
  <c r="K31" i="1" s="1"/>
  <c r="F31" i="1"/>
  <c r="G31" i="1" s="1"/>
  <c r="H31" i="1"/>
  <c r="I31" i="1" s="1"/>
  <c r="J40" i="1"/>
  <c r="K40" i="1" s="1"/>
  <c r="E40" i="1"/>
  <c r="H66" i="1"/>
  <c r="I66" i="1" s="1"/>
  <c r="J66" i="1"/>
  <c r="K66" i="1" s="1"/>
  <c r="E66" i="1"/>
  <c r="F40" i="1"/>
  <c r="G40" i="1" s="1"/>
  <c r="K28" i="1" l="1"/>
  <c r="B53" i="1"/>
  <c r="B27" i="1"/>
  <c r="B66" i="1" s="1"/>
  <c r="D53" i="1"/>
  <c r="H53" i="1" s="1"/>
  <c r="I53" i="1" s="1"/>
  <c r="F53" i="1" l="1"/>
  <c r="G53" i="1" s="1"/>
  <c r="J53" i="1"/>
  <c r="K53" i="1" s="1"/>
  <c r="E53" i="1"/>
  <c r="C27" i="1"/>
  <c r="D27" i="1" s="1"/>
  <c r="H27" i="1" s="1"/>
  <c r="I27" i="1" s="1"/>
  <c r="L66" i="1"/>
  <c r="O27" i="1"/>
  <c r="N14" i="1"/>
  <c r="M27" i="1"/>
  <c r="F27" i="1" l="1"/>
  <c r="G27" i="1" s="1"/>
  <c r="J27" i="1"/>
  <c r="K27" i="1" s="1"/>
  <c r="M66" i="1"/>
  <c r="E27" i="1"/>
  <c r="K21" i="1" l="1"/>
  <c r="J21" i="1"/>
  <c r="L21" i="1"/>
  <c r="M21" i="1"/>
  <c r="N73" i="1" l="1"/>
  <c r="O73" i="1" s="1"/>
  <c r="N60" i="1"/>
  <c r="O60" i="1" s="1"/>
  <c r="N34" i="1"/>
  <c r="O34" i="1" s="1"/>
  <c r="N47" i="1"/>
  <c r="O47" i="1" s="1"/>
  <c r="C34" i="1"/>
  <c r="D34" i="1" s="1"/>
  <c r="C47" i="1"/>
  <c r="D47" i="1" s="1"/>
  <c r="C73" i="1"/>
  <c r="D73" i="1" s="1"/>
  <c r="L60" i="1"/>
  <c r="M60" i="1" s="1"/>
  <c r="L47" i="1"/>
  <c r="M47" i="1" s="1"/>
  <c r="C60" i="1"/>
  <c r="D60" i="1" s="1"/>
  <c r="L34" i="1"/>
  <c r="M34" i="1" s="1"/>
  <c r="L73" i="1"/>
  <c r="N21" i="1"/>
  <c r="F73" i="1" l="1"/>
  <c r="G73" i="1" s="1"/>
  <c r="E73" i="1"/>
  <c r="H73" i="1"/>
  <c r="I73" i="1" s="1"/>
  <c r="J73" i="1"/>
  <c r="K73" i="1" s="1"/>
  <c r="F60" i="1"/>
  <c r="G60" i="1" s="1"/>
  <c r="E60" i="1"/>
  <c r="M73" i="1" s="1"/>
  <c r="H60" i="1"/>
  <c r="I60" i="1" s="1"/>
  <c r="J60" i="1"/>
  <c r="K60" i="1" s="1"/>
  <c r="F47" i="1"/>
  <c r="G47" i="1" s="1"/>
  <c r="H47" i="1"/>
  <c r="I47" i="1" s="1"/>
  <c r="E47" i="1"/>
  <c r="J47" i="1"/>
  <c r="K47" i="1" s="1"/>
  <c r="F34" i="1"/>
  <c r="G34" i="1" s="1"/>
  <c r="E34" i="1"/>
  <c r="H34" i="1"/>
  <c r="I34" i="1" s="1"/>
  <c r="J34" i="1"/>
  <c r="K34" i="1" l="1"/>
</calcChain>
</file>

<file path=xl/sharedStrings.xml><?xml version="1.0" encoding="utf-8"?>
<sst xmlns="http://schemas.openxmlformats.org/spreadsheetml/2006/main" count="145" uniqueCount="42">
  <si>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</si>
  <si>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</si>
  <si>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</si>
  <si>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</si>
  <si>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</si>
  <si>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</si>
  <si>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</si>
  <si>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</si>
  <si>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</si>
  <si>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</si>
  <si>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</si>
  <si>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</si>
  <si>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</si>
  <si>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</si>
  <si>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</si>
  <si>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</si>
  <si>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</si>
  <si>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</si>
  <si>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</si>
  <si>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</si>
  <si>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</si>
  <si>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</si>
  <si>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</si>
  <si>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</si>
  <si>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</si>
  <si>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</si>
  <si>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</si>
  <si>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</si>
  <si>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</si>
  <si>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</si>
  <si>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</si>
  <si>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</si>
  <si>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</si>
  <si>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</si>
  <si>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</si>
  <si>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</si>
  <si>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</si>
  <si>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REDEVELOPMENT 1ST FLUSH VOLUME</t>
  </si>
  <si>
    <t>NEW DVLPM'T 1ST FLUSH VOL.</t>
  </si>
  <si>
    <t>Total</t>
  </si>
  <si>
    <t>cfs</t>
  </si>
  <si>
    <t>cf out in 24hrs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</si>
</sst>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2" fontId="0" fillId="0" borderId="0" xfId="0" applyNumberFormat="1" applyBorder="1"/>
    <xf numFmtId="164" fontId="0" fillId="0" borderId="0" xfId="0" applyNumberFormat="1"/>
    <xf numFmtId="2" fontId="0" fillId="0" borderId="1" xfId="0" applyNumberFormat="1" applyFill="1" applyBorder="1"/>
    <xf numFmtId="165" fontId="0" fillId="0" borderId="0" xfId="1" applyNumberFormat="1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5"/>
  <sheetViews>
    <sheetView tabSelected="1" topLeftCell="A4" zoomScale="110" zoomScaleNormal="110" workbookViewId="0">
      <selection activeCell="U18" sqref="U18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21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21" ht="18" x14ac:dyDescent="0.35">
      <c r="B4" s="1" t="s">
        <v>8</v>
      </c>
      <c r="C4" s="1" t="s">
        <v>32</v>
      </c>
      <c r="D4" s="1" t="s">
        <v>33</v>
      </c>
      <c r="E4" s="1" t="s">
        <v>34</v>
      </c>
      <c r="F4" s="1" t="s">
        <v>35</v>
      </c>
      <c r="G4" s="1" t="s">
        <v>36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21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5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21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21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21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21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1" spans="2:21" x14ac:dyDescent="0.25">
      <c r="Q11" s="7"/>
      <c r="R11" s="7"/>
      <c r="S11" s="7"/>
      <c r="T11" s="7"/>
      <c r="U11" s="7"/>
    </row>
    <row r="12" spans="2:21" x14ac:dyDescent="0.25">
      <c r="B12" s="1" t="s">
        <v>10</v>
      </c>
      <c r="C12" s="1" t="s">
        <v>8</v>
      </c>
      <c r="D12" s="31" t="s">
        <v>0</v>
      </c>
      <c r="E12" s="31"/>
      <c r="F12" s="29" t="s">
        <v>6</v>
      </c>
      <c r="G12" s="34"/>
      <c r="H12" s="34"/>
      <c r="I12" s="30"/>
      <c r="J12" s="35" t="s">
        <v>18</v>
      </c>
      <c r="K12" s="36"/>
      <c r="L12" s="36"/>
      <c r="M12" s="37"/>
      <c r="N12" s="1" t="s">
        <v>19</v>
      </c>
      <c r="Q12" s="7"/>
      <c r="R12" s="20"/>
      <c r="S12" s="7"/>
      <c r="T12" s="7"/>
      <c r="U12" s="7"/>
    </row>
    <row r="13" spans="2:21" x14ac:dyDescent="0.25">
      <c r="B13" s="21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  <c r="Q13" s="7"/>
      <c r="R13" s="20"/>
      <c r="S13" s="7"/>
      <c r="T13" s="7"/>
      <c r="U13" s="7"/>
    </row>
    <row r="14" spans="2:21" x14ac:dyDescent="0.25">
      <c r="B14" s="22" t="s">
        <v>39</v>
      </c>
      <c r="C14" s="5">
        <v>2</v>
      </c>
      <c r="D14" s="5">
        <v>104114</v>
      </c>
      <c r="E14" s="25">
        <f>D14/43560</f>
        <v>2.3901285583103764</v>
      </c>
      <c r="F14" s="3">
        <v>0</v>
      </c>
      <c r="G14" s="3">
        <v>0.16</v>
      </c>
      <c r="H14" s="3">
        <v>0</v>
      </c>
      <c r="I14" s="3">
        <v>0.84</v>
      </c>
      <c r="J14" s="1">
        <f>$E14*F14</f>
        <v>0</v>
      </c>
      <c r="K14" s="1">
        <f t="shared" ref="K14:M21" si="0">$E14*G14</f>
        <v>0.38242056932966023</v>
      </c>
      <c r="L14" s="1">
        <f t="shared" si="0"/>
        <v>0</v>
      </c>
      <c r="M14" s="1">
        <f t="shared" si="0"/>
        <v>2.0077079889807159</v>
      </c>
      <c r="N14" s="4">
        <f>SUM(J14:M14)</f>
        <v>2.390128558310376</v>
      </c>
      <c r="Q14" s="7"/>
      <c r="R14" s="20"/>
      <c r="S14" s="7"/>
      <c r="T14" s="7"/>
      <c r="U14" s="7"/>
    </row>
    <row r="15" spans="2:21" x14ac:dyDescent="0.25">
      <c r="B15" s="22"/>
      <c r="C15" s="5"/>
      <c r="D15" s="5"/>
      <c r="E15" s="25">
        <v>59.2</v>
      </c>
      <c r="F15" s="3">
        <v>0</v>
      </c>
      <c r="G15" s="3">
        <v>0.1</v>
      </c>
      <c r="H15" s="3">
        <v>0</v>
      </c>
      <c r="I15" s="3">
        <v>0.9</v>
      </c>
      <c r="J15" s="1">
        <f t="shared" ref="J15:J21" si="1">$E15*F15</f>
        <v>0</v>
      </c>
      <c r="K15" s="1">
        <f t="shared" si="0"/>
        <v>5.9200000000000008</v>
      </c>
      <c r="L15" s="1">
        <f t="shared" si="0"/>
        <v>0</v>
      </c>
      <c r="M15" s="1">
        <f t="shared" si="0"/>
        <v>53.28</v>
      </c>
      <c r="N15" s="4">
        <f t="shared" ref="N15:N23" si="2">SUM(J15:M15)</f>
        <v>59.2</v>
      </c>
      <c r="Q15" s="7"/>
      <c r="R15" s="20"/>
      <c r="S15" s="7"/>
      <c r="T15" s="7"/>
      <c r="U15" s="7"/>
    </row>
    <row r="16" spans="2:21" x14ac:dyDescent="0.25">
      <c r="B16" s="22"/>
      <c r="C16" s="5"/>
      <c r="D16" s="5"/>
      <c r="E16" s="25">
        <v>7.22</v>
      </c>
      <c r="F16" s="3">
        <v>0</v>
      </c>
      <c r="G16" s="3">
        <v>0.1</v>
      </c>
      <c r="H16" s="3">
        <v>0</v>
      </c>
      <c r="I16" s="3">
        <v>0.9</v>
      </c>
      <c r="J16" s="1">
        <f t="shared" si="1"/>
        <v>0</v>
      </c>
      <c r="K16" s="1">
        <f t="shared" si="0"/>
        <v>0.72199999999999998</v>
      </c>
      <c r="L16" s="1">
        <f t="shared" si="0"/>
        <v>0</v>
      </c>
      <c r="M16" s="1">
        <f t="shared" si="0"/>
        <v>6.4980000000000002</v>
      </c>
      <c r="N16" s="4">
        <f t="shared" si="2"/>
        <v>7.2200000000000006</v>
      </c>
      <c r="Q16" s="7"/>
      <c r="R16" s="20"/>
      <c r="S16" s="7"/>
      <c r="T16" s="7" t="s">
        <v>40</v>
      </c>
      <c r="U16" s="7" t="s">
        <v>41</v>
      </c>
    </row>
    <row r="17" spans="2:21" x14ac:dyDescent="0.25">
      <c r="B17" s="22"/>
      <c r="C17" s="5"/>
      <c r="D17" s="5"/>
      <c r="E17" s="25">
        <v>53</v>
      </c>
      <c r="F17" s="3">
        <v>0</v>
      </c>
      <c r="G17" s="3">
        <v>0.1</v>
      </c>
      <c r="H17" s="3">
        <v>0</v>
      </c>
      <c r="I17" s="3">
        <v>0.9</v>
      </c>
      <c r="J17" s="1">
        <f t="shared" si="1"/>
        <v>0</v>
      </c>
      <c r="K17" s="1">
        <f t="shared" si="0"/>
        <v>5.3000000000000007</v>
      </c>
      <c r="L17" s="1">
        <f t="shared" si="0"/>
        <v>0</v>
      </c>
      <c r="M17" s="1">
        <f t="shared" si="0"/>
        <v>47.7</v>
      </c>
      <c r="N17" s="4">
        <f t="shared" si="2"/>
        <v>53</v>
      </c>
      <c r="Q17" s="7"/>
      <c r="R17" s="20"/>
      <c r="S17" s="7"/>
      <c r="T17" s="7">
        <v>1</v>
      </c>
      <c r="U17" s="7">
        <f>60*60*24</f>
        <v>86400</v>
      </c>
    </row>
    <row r="18" spans="2:21" x14ac:dyDescent="0.25">
      <c r="B18" s="22"/>
      <c r="C18" s="5"/>
      <c r="D18" s="5"/>
      <c r="E18" s="25">
        <v>2.56</v>
      </c>
      <c r="F18" s="3">
        <v>0</v>
      </c>
      <c r="G18" s="3">
        <v>0.1</v>
      </c>
      <c r="H18" s="3">
        <v>0</v>
      </c>
      <c r="I18" s="3">
        <v>0.9</v>
      </c>
      <c r="J18" s="1">
        <f t="shared" si="1"/>
        <v>0</v>
      </c>
      <c r="K18" s="1">
        <f t="shared" si="0"/>
        <v>0.25600000000000001</v>
      </c>
      <c r="L18" s="1">
        <f t="shared" si="0"/>
        <v>0</v>
      </c>
      <c r="M18" s="1">
        <f t="shared" si="0"/>
        <v>2.3040000000000003</v>
      </c>
      <c r="N18" s="4">
        <f t="shared" si="2"/>
        <v>2.5600000000000005</v>
      </c>
      <c r="Q18" s="7"/>
      <c r="R18" s="20"/>
      <c r="S18" s="7"/>
      <c r="T18" s="7"/>
      <c r="U18" s="7"/>
    </row>
    <row r="19" spans="2:21" x14ac:dyDescent="0.25">
      <c r="B19" s="22"/>
      <c r="C19" s="5"/>
      <c r="D19" s="1"/>
      <c r="E19" s="25">
        <v>2.78</v>
      </c>
      <c r="F19" s="3">
        <v>0</v>
      </c>
      <c r="G19" s="3">
        <v>0.1</v>
      </c>
      <c r="H19" s="3">
        <v>0</v>
      </c>
      <c r="I19" s="3">
        <v>0.9</v>
      </c>
      <c r="J19" s="1">
        <f t="shared" si="1"/>
        <v>0</v>
      </c>
      <c r="K19" s="1">
        <f t="shared" si="0"/>
        <v>0.27799999999999997</v>
      </c>
      <c r="L19" s="1">
        <f t="shared" si="0"/>
        <v>0</v>
      </c>
      <c r="M19" s="1">
        <f t="shared" si="0"/>
        <v>2.5019999999999998</v>
      </c>
      <c r="N19" s="4">
        <f t="shared" si="2"/>
        <v>2.78</v>
      </c>
      <c r="Q19" s="26"/>
      <c r="R19" s="7"/>
      <c r="S19" s="7"/>
      <c r="T19" s="7"/>
      <c r="U19" s="7"/>
    </row>
    <row r="20" spans="2:21" x14ac:dyDescent="0.25">
      <c r="B20" s="22"/>
      <c r="C20" s="5"/>
      <c r="D20" s="1"/>
      <c r="E20" s="25">
        <v>2.57</v>
      </c>
      <c r="F20" s="3">
        <v>0</v>
      </c>
      <c r="G20" s="3">
        <v>0.1</v>
      </c>
      <c r="H20" s="3">
        <v>0</v>
      </c>
      <c r="I20" s="3">
        <v>0.9</v>
      </c>
      <c r="J20" s="1">
        <f t="shared" si="1"/>
        <v>0</v>
      </c>
      <c r="K20" s="1">
        <f t="shared" si="0"/>
        <v>0.25700000000000001</v>
      </c>
      <c r="L20" s="1">
        <f t="shared" si="0"/>
        <v>0</v>
      </c>
      <c r="M20" s="1">
        <f t="shared" si="0"/>
        <v>2.3129999999999997</v>
      </c>
      <c r="N20" s="4">
        <f t="shared" si="2"/>
        <v>2.57</v>
      </c>
      <c r="Q20" s="23"/>
      <c r="R20" s="7"/>
      <c r="S20" s="7"/>
      <c r="T20" s="7"/>
      <c r="U20" s="7"/>
    </row>
    <row r="21" spans="2:21" x14ac:dyDescent="0.25">
      <c r="B21" s="22"/>
      <c r="C21" s="5"/>
      <c r="D21" s="1"/>
      <c r="E21" s="25">
        <v>2.0099999999999998</v>
      </c>
      <c r="F21" s="3">
        <v>0</v>
      </c>
      <c r="G21" s="3">
        <v>0.1</v>
      </c>
      <c r="H21" s="3">
        <v>0</v>
      </c>
      <c r="I21" s="3">
        <v>0.9</v>
      </c>
      <c r="J21" s="1">
        <f t="shared" si="1"/>
        <v>0</v>
      </c>
      <c r="K21" s="1">
        <f t="shared" si="0"/>
        <v>0.20099999999999998</v>
      </c>
      <c r="L21" s="1">
        <f t="shared" si="0"/>
        <v>0</v>
      </c>
      <c r="M21" s="1">
        <f t="shared" si="0"/>
        <v>1.8089999999999999</v>
      </c>
      <c r="N21" s="4">
        <f t="shared" si="2"/>
        <v>2.0099999999999998</v>
      </c>
      <c r="Q21" s="23"/>
      <c r="R21" s="7"/>
      <c r="S21" s="7"/>
      <c r="T21" s="7"/>
      <c r="U21" s="7"/>
    </row>
    <row r="22" spans="2:21" x14ac:dyDescent="0.25">
      <c r="B22" s="22"/>
      <c r="C22" s="5"/>
      <c r="D22" s="5"/>
      <c r="E22" s="25">
        <v>1.76</v>
      </c>
      <c r="F22" s="3">
        <v>0</v>
      </c>
      <c r="G22" s="3">
        <v>0.1</v>
      </c>
      <c r="H22" s="3">
        <v>0</v>
      </c>
      <c r="I22" s="3">
        <v>0.9</v>
      </c>
      <c r="J22" s="1">
        <f t="shared" ref="J22:J23" si="3">$E22*F22</f>
        <v>0</v>
      </c>
      <c r="K22" s="1">
        <f t="shared" ref="K22:K23" si="4">$E22*G22</f>
        <v>0.17600000000000002</v>
      </c>
      <c r="L22" s="1">
        <f t="shared" ref="L22:L23" si="5">$E22*H22</f>
        <v>0</v>
      </c>
      <c r="M22" s="1">
        <f t="shared" ref="M22:M23" si="6">$E22*I22</f>
        <v>1.5840000000000001</v>
      </c>
      <c r="N22" s="4">
        <f t="shared" si="2"/>
        <v>1.76</v>
      </c>
      <c r="P22" s="7"/>
      <c r="Q22" s="23"/>
      <c r="R22" s="7"/>
      <c r="S22" s="7"/>
      <c r="T22" s="7"/>
      <c r="U22" s="7"/>
    </row>
    <row r="23" spans="2:21" x14ac:dyDescent="0.25">
      <c r="B23" s="22"/>
      <c r="C23" s="5"/>
      <c r="D23" s="5"/>
      <c r="E23" s="25">
        <v>13.1</v>
      </c>
      <c r="F23" s="3">
        <v>0</v>
      </c>
      <c r="G23" s="3">
        <v>0.1</v>
      </c>
      <c r="H23" s="3">
        <v>0</v>
      </c>
      <c r="I23" s="3">
        <v>0.9</v>
      </c>
      <c r="J23" s="1">
        <f t="shared" si="3"/>
        <v>0</v>
      </c>
      <c r="K23" s="1">
        <f t="shared" si="4"/>
        <v>1.31</v>
      </c>
      <c r="L23" s="1">
        <f t="shared" si="5"/>
        <v>0</v>
      </c>
      <c r="M23" s="1">
        <f t="shared" si="6"/>
        <v>11.79</v>
      </c>
      <c r="N23" s="4">
        <f t="shared" si="2"/>
        <v>13.1</v>
      </c>
      <c r="O23" s="7"/>
      <c r="P23" s="7"/>
      <c r="Q23" s="7"/>
      <c r="R23" s="7"/>
      <c r="S23" s="7"/>
      <c r="T23" s="7"/>
      <c r="U23" s="7"/>
    </row>
    <row r="24" spans="2:21" x14ac:dyDescent="0.25">
      <c r="D24" s="19"/>
      <c r="E24" s="20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ht="19.5" x14ac:dyDescent="0.35">
      <c r="B25" s="9" t="s">
        <v>15</v>
      </c>
      <c r="C25" s="12" t="s">
        <v>11</v>
      </c>
      <c r="D25" s="31" t="s">
        <v>27</v>
      </c>
      <c r="E25" s="31"/>
      <c r="F25" s="29" t="s">
        <v>28</v>
      </c>
      <c r="G25" s="30"/>
      <c r="H25" s="29" t="s">
        <v>29</v>
      </c>
      <c r="I25" s="30"/>
      <c r="J25" s="31" t="s">
        <v>30</v>
      </c>
      <c r="K25" s="31"/>
      <c r="L25" s="10" t="s">
        <v>31</v>
      </c>
      <c r="M25" s="10" t="s">
        <v>22</v>
      </c>
      <c r="N25" s="32" t="s">
        <v>38</v>
      </c>
      <c r="O25" s="33"/>
      <c r="P25" s="28" t="s">
        <v>37</v>
      </c>
      <c r="Q25" s="28"/>
    </row>
    <row r="26" spans="2:21" x14ac:dyDescent="0.25">
      <c r="B26" s="1" t="s">
        <v>10</v>
      </c>
      <c r="C26" s="10" t="s">
        <v>12</v>
      </c>
      <c r="D26" s="10" t="s">
        <v>13</v>
      </c>
      <c r="E26" s="10" t="s">
        <v>14</v>
      </c>
      <c r="F26" s="10" t="s">
        <v>13</v>
      </c>
      <c r="G26" s="10" t="s">
        <v>14</v>
      </c>
      <c r="H26" s="10" t="s">
        <v>13</v>
      </c>
      <c r="I26" s="10" t="s">
        <v>14</v>
      </c>
      <c r="J26" s="10" t="s">
        <v>13</v>
      </c>
      <c r="K26" s="10" t="s">
        <v>14</v>
      </c>
      <c r="L26" s="10" t="s">
        <v>21</v>
      </c>
      <c r="M26" s="10" t="s">
        <v>20</v>
      </c>
      <c r="N26" s="10" t="s">
        <v>13</v>
      </c>
      <c r="O26" s="10" t="s">
        <v>14</v>
      </c>
      <c r="P26" s="27" t="s">
        <v>13</v>
      </c>
      <c r="Q26" s="27" t="s">
        <v>14</v>
      </c>
      <c r="R26" s="24"/>
    </row>
    <row r="27" spans="2:21" x14ac:dyDescent="0.25">
      <c r="B27" s="11" t="str">
        <f t="shared" ref="B27:B36" si="7">B14</f>
        <v>Total</v>
      </c>
      <c r="C27" s="13">
        <f t="shared" ref="C27" si="8">($J$6*J14+$K$6*K14+$L$6*L14+$M$6*M14)/E14</f>
        <v>1.7619999999999998</v>
      </c>
      <c r="D27" s="14">
        <f t="shared" ref="D27:D36" si="9">E14*C27/12</f>
        <v>0.35095054331190689</v>
      </c>
      <c r="E27" s="15">
        <f>D27*43560</f>
        <v>15287.405666666664</v>
      </c>
      <c r="F27" s="14">
        <f t="shared" ref="F27" si="10">D27+M14*($E$5-$D$5)/12</f>
        <v>0.42791268288950102</v>
      </c>
      <c r="G27" s="15">
        <f>F27*43560</f>
        <v>18639.876466666665</v>
      </c>
      <c r="H27" s="14">
        <f t="shared" ref="H27" si="11">D27+M14*($F$5-$D$5)/12</f>
        <v>0.50487482246709514</v>
      </c>
      <c r="I27" s="15">
        <f>H27*43560</f>
        <v>21992.347266666664</v>
      </c>
      <c r="J27" s="14">
        <f t="shared" ref="J27" si="12">D27+M14*($G$5-$D$5)/12</f>
        <v>0.59689477196204455</v>
      </c>
      <c r="K27" s="15">
        <f>J27*43560</f>
        <v>26000.73626666666</v>
      </c>
      <c r="L27" s="13">
        <f t="shared" ref="L27" si="13">J14*P$6+K14*Q$6+L14*R$6+M14*S$6</f>
        <v>9.5499976675849378</v>
      </c>
      <c r="M27" s="13">
        <f t="shared" ref="M27" si="14">L27/E14</f>
        <v>3.9955999999999992</v>
      </c>
      <c r="N27" s="14">
        <f t="shared" ref="N27:N36" si="15">M14*(0.44-0.1)/12</f>
        <v>5.6885059687786947E-2</v>
      </c>
      <c r="O27" s="15">
        <f>N27*43560</f>
        <v>2477.9131999999995</v>
      </c>
      <c r="P27" s="14">
        <f>M14*(0.26)/12</f>
        <v>4.3500339761248848E-2</v>
      </c>
      <c r="Q27" s="15">
        <f>P27*43560</f>
        <v>1894.8747999999998</v>
      </c>
      <c r="R27" s="24"/>
    </row>
    <row r="28" spans="2:21" x14ac:dyDescent="0.25">
      <c r="B28" s="11">
        <f t="shared" si="7"/>
        <v>0</v>
      </c>
      <c r="C28" s="13">
        <f t="shared" ref="C28:C36" si="16">($J$6*J15+$K$6*K15+$L$6*L15+$M$6*M15)/E15</f>
        <v>1.84</v>
      </c>
      <c r="D28" s="14">
        <f t="shared" si="9"/>
        <v>9.0773333333333337</v>
      </c>
      <c r="E28" s="15">
        <f t="shared" ref="E28:E36" si="17">D28*43560</f>
        <v>395408.64000000001</v>
      </c>
      <c r="F28" s="14">
        <f t="shared" ref="F28:F36" si="18">D28+M15*($E$5-$D$5)/12</f>
        <v>11.119733333333333</v>
      </c>
      <c r="G28" s="15">
        <f t="shared" ref="G28:G36" si="19">F28*43560</f>
        <v>484375.58399999997</v>
      </c>
      <c r="H28" s="14">
        <f t="shared" ref="H28:H36" si="20">D28+M15*($F$5-$D$5)/12</f>
        <v>13.162133333333333</v>
      </c>
      <c r="I28" s="15">
        <f t="shared" ref="I28:I36" si="21">H28*43560</f>
        <v>573342.52800000005</v>
      </c>
      <c r="J28" s="14">
        <f t="shared" ref="J28:J36" si="22">D28+M15*($G$5-$D$5)/12</f>
        <v>15.604133333333333</v>
      </c>
      <c r="K28" s="15">
        <f t="shared" ref="K28:K36" si="23">J28*43560</f>
        <v>679716.04799999995</v>
      </c>
      <c r="L28" s="13">
        <f t="shared" ref="L28:L36" si="24">J15*P$6+K15*Q$6+L15*R$6+M15*S$6</f>
        <v>244.85120000000001</v>
      </c>
      <c r="M28" s="13">
        <f t="shared" ref="M28:M36" si="25">L28/E15</f>
        <v>4.1360000000000001</v>
      </c>
      <c r="N28" s="14">
        <f t="shared" si="15"/>
        <v>1.5095999999999998</v>
      </c>
      <c r="O28" s="15">
        <f t="shared" ref="O28:O36" si="26">N28*43560</f>
        <v>65758.175999999992</v>
      </c>
      <c r="P28" s="14">
        <f t="shared" ref="P28:P36" si="27">M15*(0.26)/12</f>
        <v>1.1544000000000001</v>
      </c>
      <c r="Q28" s="15">
        <f t="shared" ref="Q28:Q36" si="28">P28*43560</f>
        <v>50285.664000000004</v>
      </c>
      <c r="R28" s="24"/>
    </row>
    <row r="29" spans="2:21" x14ac:dyDescent="0.25">
      <c r="B29" s="11">
        <f t="shared" si="7"/>
        <v>0</v>
      </c>
      <c r="C29" s="13">
        <f t="shared" si="16"/>
        <v>1.8399999999999999</v>
      </c>
      <c r="D29" s="14">
        <f t="shared" si="9"/>
        <v>1.1070666666666666</v>
      </c>
      <c r="E29" s="15">
        <f t="shared" si="17"/>
        <v>48223.824000000001</v>
      </c>
      <c r="F29" s="14">
        <f t="shared" si="18"/>
        <v>1.3561566666666667</v>
      </c>
      <c r="G29" s="15">
        <f t="shared" si="19"/>
        <v>59074.184399999998</v>
      </c>
      <c r="H29" s="14">
        <f t="shared" si="20"/>
        <v>1.6052466666666667</v>
      </c>
      <c r="I29" s="15">
        <f t="shared" si="21"/>
        <v>69924.544800000003</v>
      </c>
      <c r="J29" s="14">
        <f t="shared" si="22"/>
        <v>1.9030716666666665</v>
      </c>
      <c r="K29" s="15">
        <f t="shared" si="23"/>
        <v>82897.801799999987</v>
      </c>
      <c r="L29" s="13">
        <f t="shared" si="24"/>
        <v>29.861920000000001</v>
      </c>
      <c r="M29" s="13">
        <f t="shared" si="25"/>
        <v>4.1360000000000001</v>
      </c>
      <c r="N29" s="14">
        <f t="shared" si="15"/>
        <v>0.18411</v>
      </c>
      <c r="O29" s="15">
        <f t="shared" si="26"/>
        <v>8019.8315999999995</v>
      </c>
      <c r="P29" s="14">
        <f t="shared" si="27"/>
        <v>0.14079</v>
      </c>
      <c r="Q29" s="15">
        <f t="shared" si="28"/>
        <v>6132.8123999999998</v>
      </c>
      <c r="R29" s="24"/>
    </row>
    <row r="30" spans="2:21" x14ac:dyDescent="0.25">
      <c r="B30" s="11">
        <f t="shared" si="7"/>
        <v>0</v>
      </c>
      <c r="C30" s="13">
        <f t="shared" si="16"/>
        <v>1.8400000000000003</v>
      </c>
      <c r="D30" s="14">
        <f t="shared" si="9"/>
        <v>8.1266666666666669</v>
      </c>
      <c r="E30" s="15">
        <f t="shared" si="17"/>
        <v>353997.60000000003</v>
      </c>
      <c r="F30" s="14">
        <f t="shared" si="18"/>
        <v>9.9551666666666669</v>
      </c>
      <c r="G30" s="15">
        <f t="shared" si="19"/>
        <v>433647.06</v>
      </c>
      <c r="H30" s="14">
        <f t="shared" si="20"/>
        <v>11.783666666666667</v>
      </c>
      <c r="I30" s="15">
        <f t="shared" si="21"/>
        <v>513296.52</v>
      </c>
      <c r="J30" s="14">
        <f t="shared" si="22"/>
        <v>13.969916666666666</v>
      </c>
      <c r="K30" s="15">
        <f t="shared" si="23"/>
        <v>608529.56999999995</v>
      </c>
      <c r="L30" s="13">
        <f t="shared" si="24"/>
        <v>219.20800000000003</v>
      </c>
      <c r="M30" s="13">
        <f t="shared" si="25"/>
        <v>4.1360000000000001</v>
      </c>
      <c r="N30" s="14">
        <f t="shared" si="15"/>
        <v>1.3514999999999999</v>
      </c>
      <c r="O30" s="15">
        <f t="shared" si="26"/>
        <v>58871.34</v>
      </c>
      <c r="P30" s="14">
        <f t="shared" si="27"/>
        <v>1.0335000000000001</v>
      </c>
      <c r="Q30" s="15">
        <f t="shared" si="28"/>
        <v>45019.26</v>
      </c>
      <c r="U30" s="6"/>
    </row>
    <row r="31" spans="2:21" x14ac:dyDescent="0.25">
      <c r="B31" s="11">
        <f t="shared" si="7"/>
        <v>0</v>
      </c>
      <c r="C31" s="13">
        <f t="shared" si="16"/>
        <v>1.8400000000000003</v>
      </c>
      <c r="D31" s="14">
        <f t="shared" si="9"/>
        <v>0.3925333333333334</v>
      </c>
      <c r="E31" s="15">
        <f t="shared" si="17"/>
        <v>17098.752000000004</v>
      </c>
      <c r="F31" s="14">
        <f t="shared" si="18"/>
        <v>0.48085333333333341</v>
      </c>
      <c r="G31" s="15">
        <f t="shared" si="19"/>
        <v>20945.971200000004</v>
      </c>
      <c r="H31" s="14">
        <f t="shared" si="20"/>
        <v>0.56917333333333342</v>
      </c>
      <c r="I31" s="15">
        <f t="shared" si="21"/>
        <v>24793.190400000003</v>
      </c>
      <c r="J31" s="14">
        <f t="shared" si="22"/>
        <v>0.67477333333333345</v>
      </c>
      <c r="K31" s="15">
        <f t="shared" si="23"/>
        <v>29393.126400000005</v>
      </c>
      <c r="L31" s="13">
        <f t="shared" si="24"/>
        <v>10.58816</v>
      </c>
      <c r="M31" s="13">
        <f t="shared" si="25"/>
        <v>4.1360000000000001</v>
      </c>
      <c r="N31" s="14">
        <f t="shared" si="15"/>
        <v>6.5280000000000005E-2</v>
      </c>
      <c r="O31" s="15">
        <f t="shared" si="26"/>
        <v>2843.5968000000003</v>
      </c>
      <c r="P31" s="14">
        <f t="shared" si="27"/>
        <v>4.9920000000000013E-2</v>
      </c>
      <c r="Q31" s="15">
        <f t="shared" si="28"/>
        <v>2174.5152000000007</v>
      </c>
    </row>
    <row r="32" spans="2:21" x14ac:dyDescent="0.25">
      <c r="B32" s="11">
        <f t="shared" si="7"/>
        <v>0</v>
      </c>
      <c r="C32" s="13">
        <f t="shared" si="16"/>
        <v>1.84</v>
      </c>
      <c r="D32" s="14">
        <f t="shared" si="9"/>
        <v>0.42626666666666663</v>
      </c>
      <c r="E32" s="15">
        <f t="shared" si="17"/>
        <v>18568.175999999999</v>
      </c>
      <c r="F32" s="14">
        <f t="shared" si="18"/>
        <v>0.52217666666666662</v>
      </c>
      <c r="G32" s="15">
        <f t="shared" si="19"/>
        <v>22746.015599999999</v>
      </c>
      <c r="H32" s="14">
        <f t="shared" si="20"/>
        <v>0.61808666666666656</v>
      </c>
      <c r="I32" s="15">
        <f t="shared" si="21"/>
        <v>26923.855199999995</v>
      </c>
      <c r="J32" s="14">
        <f t="shared" si="22"/>
        <v>0.73276166666666653</v>
      </c>
      <c r="K32" s="15">
        <f t="shared" si="23"/>
        <v>31919.098199999993</v>
      </c>
      <c r="L32" s="13">
        <f t="shared" si="24"/>
        <v>11.498079999999998</v>
      </c>
      <c r="M32" s="13">
        <f t="shared" si="25"/>
        <v>4.1359999999999992</v>
      </c>
      <c r="N32" s="14">
        <f t="shared" si="15"/>
        <v>7.0889999999999995E-2</v>
      </c>
      <c r="O32" s="15">
        <f t="shared" si="26"/>
        <v>3087.9683999999997</v>
      </c>
      <c r="P32" s="14">
        <f t="shared" si="27"/>
        <v>5.4210000000000001E-2</v>
      </c>
      <c r="Q32" s="15">
        <f t="shared" si="28"/>
        <v>2361.3876</v>
      </c>
      <c r="R32" s="7"/>
      <c r="S32" s="7"/>
      <c r="T32" s="7"/>
    </row>
    <row r="33" spans="2:20" x14ac:dyDescent="0.25">
      <c r="B33" s="11">
        <f t="shared" si="7"/>
        <v>0</v>
      </c>
      <c r="C33" s="13">
        <f t="shared" si="16"/>
        <v>1.8399999999999996</v>
      </c>
      <c r="D33" s="14">
        <f t="shared" si="9"/>
        <v>0.39406666666666657</v>
      </c>
      <c r="E33" s="15">
        <f t="shared" si="17"/>
        <v>17165.543999999994</v>
      </c>
      <c r="F33" s="14">
        <f t="shared" si="18"/>
        <v>0.48273166666666656</v>
      </c>
      <c r="G33" s="15">
        <f t="shared" si="19"/>
        <v>21027.791399999995</v>
      </c>
      <c r="H33" s="14">
        <f t="shared" si="20"/>
        <v>0.57139666666666655</v>
      </c>
      <c r="I33" s="15">
        <f t="shared" si="21"/>
        <v>24890.038799999995</v>
      </c>
      <c r="J33" s="14">
        <f t="shared" si="22"/>
        <v>0.6774091666666664</v>
      </c>
      <c r="K33" s="15">
        <f t="shared" si="23"/>
        <v>29507.943299999988</v>
      </c>
      <c r="L33" s="13">
        <f t="shared" si="24"/>
        <v>10.629519999999999</v>
      </c>
      <c r="M33" s="13">
        <f t="shared" si="25"/>
        <v>4.1360000000000001</v>
      </c>
      <c r="N33" s="14">
        <f t="shared" si="15"/>
        <v>6.5534999999999982E-2</v>
      </c>
      <c r="O33" s="15">
        <f t="shared" si="26"/>
        <v>2854.7045999999991</v>
      </c>
      <c r="P33" s="14">
        <f t="shared" si="27"/>
        <v>5.0114999999999993E-2</v>
      </c>
      <c r="Q33" s="15">
        <f t="shared" si="28"/>
        <v>2183.0093999999999</v>
      </c>
      <c r="R33" s="7"/>
      <c r="S33" s="7"/>
      <c r="T33" s="7"/>
    </row>
    <row r="34" spans="2:20" x14ac:dyDescent="0.25">
      <c r="B34" s="11">
        <f t="shared" si="7"/>
        <v>0</v>
      </c>
      <c r="C34" s="13">
        <f t="shared" si="16"/>
        <v>1.8399999999999999</v>
      </c>
      <c r="D34" s="14">
        <f t="shared" si="9"/>
        <v>0.30819999999999997</v>
      </c>
      <c r="E34" s="15">
        <f t="shared" si="17"/>
        <v>13425.191999999999</v>
      </c>
      <c r="F34" s="14">
        <f t="shared" si="18"/>
        <v>0.37754499999999996</v>
      </c>
      <c r="G34" s="15">
        <f t="shared" si="19"/>
        <v>16445.860199999999</v>
      </c>
      <c r="H34" s="14">
        <f t="shared" si="20"/>
        <v>0.44688999999999995</v>
      </c>
      <c r="I34" s="15">
        <f t="shared" si="21"/>
        <v>19466.528399999999</v>
      </c>
      <c r="J34" s="14">
        <f t="shared" si="22"/>
        <v>0.52980249999999995</v>
      </c>
      <c r="K34" s="15">
        <f t="shared" si="23"/>
        <v>23078.196899999999</v>
      </c>
      <c r="L34" s="13">
        <f t="shared" si="24"/>
        <v>8.3133599999999994</v>
      </c>
      <c r="M34" s="13">
        <f t="shared" si="25"/>
        <v>4.1360000000000001</v>
      </c>
      <c r="N34" s="14">
        <f t="shared" si="15"/>
        <v>5.1254999999999995E-2</v>
      </c>
      <c r="O34" s="15">
        <f t="shared" si="26"/>
        <v>2232.6677999999997</v>
      </c>
      <c r="P34" s="14">
        <f t="shared" si="27"/>
        <v>3.9195000000000001E-2</v>
      </c>
      <c r="Q34" s="15">
        <f t="shared" si="28"/>
        <v>1707.3342</v>
      </c>
      <c r="R34" s="7"/>
      <c r="S34" s="7"/>
      <c r="T34" s="7"/>
    </row>
    <row r="35" spans="2:20" x14ac:dyDescent="0.25">
      <c r="B35" s="11">
        <f t="shared" si="7"/>
        <v>0</v>
      </c>
      <c r="C35" s="13">
        <f t="shared" si="16"/>
        <v>1.8400000000000003</v>
      </c>
      <c r="D35" s="14">
        <f t="shared" si="9"/>
        <v>0.2698666666666667</v>
      </c>
      <c r="E35" s="15">
        <f t="shared" si="17"/>
        <v>11755.392000000002</v>
      </c>
      <c r="F35" s="14">
        <f t="shared" si="18"/>
        <v>0.3305866666666667</v>
      </c>
      <c r="G35" s="15">
        <f t="shared" si="19"/>
        <v>14400.355200000002</v>
      </c>
      <c r="H35" s="14">
        <f t="shared" si="20"/>
        <v>0.39130666666666669</v>
      </c>
      <c r="I35" s="15">
        <f t="shared" si="21"/>
        <v>17045.3184</v>
      </c>
      <c r="J35" s="14">
        <f t="shared" si="22"/>
        <v>0.46390666666666669</v>
      </c>
      <c r="K35" s="15">
        <f t="shared" si="23"/>
        <v>20207.774400000002</v>
      </c>
      <c r="L35" s="13">
        <f t="shared" si="24"/>
        <v>7.2793600000000005</v>
      </c>
      <c r="M35" s="13">
        <f t="shared" si="25"/>
        <v>4.1360000000000001</v>
      </c>
      <c r="N35" s="14">
        <f t="shared" si="15"/>
        <v>4.4879999999999996E-2</v>
      </c>
      <c r="O35" s="15">
        <f t="shared" si="26"/>
        <v>1954.9727999999998</v>
      </c>
      <c r="P35" s="14">
        <f t="shared" si="27"/>
        <v>3.4320000000000003E-2</v>
      </c>
      <c r="Q35" s="15">
        <f t="shared" si="28"/>
        <v>1494.9792000000002</v>
      </c>
      <c r="R35" s="7"/>
      <c r="S35" s="7"/>
      <c r="T35" s="7"/>
    </row>
    <row r="36" spans="2:20" x14ac:dyDescent="0.25">
      <c r="B36" s="11">
        <f t="shared" si="7"/>
        <v>0</v>
      </c>
      <c r="C36" s="13">
        <f t="shared" si="16"/>
        <v>1.84</v>
      </c>
      <c r="D36" s="14">
        <f t="shared" si="9"/>
        <v>2.0086666666666666</v>
      </c>
      <c r="E36" s="15">
        <f t="shared" si="17"/>
        <v>87497.52</v>
      </c>
      <c r="F36" s="14">
        <f t="shared" si="18"/>
        <v>2.4606166666666667</v>
      </c>
      <c r="G36" s="15">
        <f t="shared" si="19"/>
        <v>107184.462</v>
      </c>
      <c r="H36" s="14">
        <f t="shared" si="20"/>
        <v>2.9125666666666663</v>
      </c>
      <c r="I36" s="15">
        <f t="shared" si="21"/>
        <v>126871.40399999998</v>
      </c>
      <c r="J36" s="14">
        <f t="shared" si="22"/>
        <v>3.4529416666666659</v>
      </c>
      <c r="K36" s="15">
        <f t="shared" si="23"/>
        <v>150410.13899999997</v>
      </c>
      <c r="L36" s="13">
        <f t="shared" si="24"/>
        <v>54.181599999999996</v>
      </c>
      <c r="M36" s="13">
        <f t="shared" si="25"/>
        <v>4.1360000000000001</v>
      </c>
      <c r="N36" s="14">
        <f t="shared" si="15"/>
        <v>0.33404999999999996</v>
      </c>
      <c r="O36" s="15">
        <f t="shared" si="26"/>
        <v>14551.217999999999</v>
      </c>
      <c r="P36" s="14">
        <f t="shared" si="27"/>
        <v>0.25545000000000001</v>
      </c>
      <c r="Q36" s="15">
        <f t="shared" si="28"/>
        <v>11127.402</v>
      </c>
      <c r="R36" s="7"/>
      <c r="S36" s="7"/>
      <c r="T36" s="7"/>
    </row>
    <row r="37" spans="2:20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17"/>
      <c r="P37" s="7"/>
      <c r="Q37" s="7"/>
      <c r="R37" s="7"/>
      <c r="S37" s="7"/>
      <c r="T37" s="7"/>
    </row>
    <row r="38" spans="2:20" ht="19.5" customHeight="1" x14ac:dyDescent="0.35">
      <c r="B38" s="9" t="s">
        <v>24</v>
      </c>
      <c r="C38" s="12" t="s">
        <v>11</v>
      </c>
      <c r="D38" s="29" t="s">
        <v>27</v>
      </c>
      <c r="E38" s="30"/>
      <c r="F38" s="29" t="s">
        <v>28</v>
      </c>
      <c r="G38" s="30"/>
      <c r="H38" s="29" t="s">
        <v>29</v>
      </c>
      <c r="I38" s="30"/>
      <c r="J38" s="31" t="s">
        <v>30</v>
      </c>
      <c r="K38" s="31"/>
      <c r="L38" s="10" t="s">
        <v>31</v>
      </c>
      <c r="M38" s="10" t="s">
        <v>22</v>
      </c>
      <c r="N38" s="32" t="s">
        <v>38</v>
      </c>
      <c r="O38" s="33"/>
      <c r="P38" s="28" t="s">
        <v>37</v>
      </c>
      <c r="Q38" s="28"/>
      <c r="R38" s="7"/>
      <c r="S38" s="7"/>
      <c r="T38" s="7"/>
    </row>
    <row r="39" spans="2:20" x14ac:dyDescent="0.25">
      <c r="B39" s="1" t="s">
        <v>10</v>
      </c>
      <c r="C39" s="10" t="s">
        <v>12</v>
      </c>
      <c r="D39" s="10" t="s">
        <v>13</v>
      </c>
      <c r="E39" s="10" t="s">
        <v>14</v>
      </c>
      <c r="F39" s="10" t="s">
        <v>13</v>
      </c>
      <c r="G39" s="10" t="s">
        <v>14</v>
      </c>
      <c r="H39" s="10" t="s">
        <v>13</v>
      </c>
      <c r="I39" s="10" t="s">
        <v>14</v>
      </c>
      <c r="J39" s="10" t="s">
        <v>13</v>
      </c>
      <c r="K39" s="10" t="s">
        <v>14</v>
      </c>
      <c r="L39" s="10" t="s">
        <v>21</v>
      </c>
      <c r="M39" s="10" t="s">
        <v>20</v>
      </c>
      <c r="N39" s="10" t="s">
        <v>13</v>
      </c>
      <c r="O39" s="10" t="s">
        <v>14</v>
      </c>
      <c r="P39" s="27" t="s">
        <v>13</v>
      </c>
      <c r="Q39" s="27" t="s">
        <v>14</v>
      </c>
      <c r="R39" s="7"/>
      <c r="S39" s="7"/>
      <c r="T39" s="7"/>
    </row>
    <row r="40" spans="2:20" x14ac:dyDescent="0.25">
      <c r="B40" s="11" t="str">
        <f t="shared" ref="B40:B49" si="29">B14</f>
        <v>Total</v>
      </c>
      <c r="C40" s="13">
        <f t="shared" ref="C40" si="30">($J$7*J14+$K$7*K14+$L$7*L14+$M$7*M14)/E14</f>
        <v>1.9056</v>
      </c>
      <c r="D40" s="14">
        <f t="shared" ref="D40:D49" si="31">E14*C40/12</f>
        <v>0.37955241505968779</v>
      </c>
      <c r="E40" s="15">
        <f>D40*43560</f>
        <v>16533.303199999998</v>
      </c>
      <c r="F40" s="14">
        <f t="shared" ref="F40" si="32">D40+M14*($E$6-$D$6)/12</f>
        <v>0.4464760146923783</v>
      </c>
      <c r="G40" s="15">
        <f>F40*43560</f>
        <v>19448.495199999998</v>
      </c>
      <c r="H40" s="14">
        <f t="shared" ref="H40" si="33">D40+M14*($F$6-$D$6)/12</f>
        <v>0.5384959641873277</v>
      </c>
      <c r="I40" s="15">
        <f>H40*43560</f>
        <v>23456.884199999993</v>
      </c>
      <c r="J40" s="14">
        <f t="shared" ref="J40" si="34">D40+M14*($G$6-$D$6)/12</f>
        <v>0.64724681359044989</v>
      </c>
      <c r="K40" s="15">
        <f>J40*43560</f>
        <v>28194.071199999998</v>
      </c>
      <c r="L40" s="13">
        <f t="shared" ref="L40" si="35">J14*P$7+K14*Q$7+L14*R$7+M14*S$7</f>
        <v>10.30814644628099</v>
      </c>
      <c r="M40" s="13">
        <f t="shared" ref="M40" si="36">L40/E14</f>
        <v>4.3127999999999993</v>
      </c>
      <c r="N40" s="14">
        <f t="shared" ref="N40:N49" si="37">M14*(0.44-0.1)/12</f>
        <v>5.6885059687786947E-2</v>
      </c>
      <c r="O40" s="15">
        <f>N40*43560</f>
        <v>2477.9131999999995</v>
      </c>
      <c r="P40" s="14">
        <f>M14*(0.26)/12</f>
        <v>4.3500339761248848E-2</v>
      </c>
      <c r="Q40" s="15">
        <f>P40*43560</f>
        <v>1894.8747999999998</v>
      </c>
      <c r="R40" s="7"/>
      <c r="S40" s="7"/>
      <c r="T40" s="7"/>
    </row>
    <row r="41" spans="2:20" x14ac:dyDescent="0.25">
      <c r="B41" s="11">
        <f t="shared" si="29"/>
        <v>0</v>
      </c>
      <c r="C41" s="13">
        <f t="shared" ref="C41:C49" si="38">($J$7*J15+$K$7*K15+$L$7*L15+$M$7*M15)/E15</f>
        <v>1.986</v>
      </c>
      <c r="D41" s="14">
        <f t="shared" si="31"/>
        <v>9.797600000000001</v>
      </c>
      <c r="E41" s="15">
        <f t="shared" ref="E41:E49" si="39">D41*43560</f>
        <v>426783.45600000006</v>
      </c>
      <c r="F41" s="14">
        <f t="shared" ref="F41:F49" si="40">D41+M15*($E$6-$D$6)/12</f>
        <v>11.573600000000001</v>
      </c>
      <c r="G41" s="15">
        <f t="shared" ref="G41:G49" si="41">F41*43560</f>
        <v>504146.01600000006</v>
      </c>
      <c r="H41" s="14">
        <f t="shared" ref="H41:H49" si="42">D41+M15*($F$6-$D$6)/12</f>
        <v>14.015599999999999</v>
      </c>
      <c r="I41" s="15">
        <f t="shared" ref="I41:I49" si="43">H41*43560</f>
        <v>610519.53599999996</v>
      </c>
      <c r="J41" s="14">
        <f t="shared" ref="J41:J49" si="44">D41+M15*($G$6-$D$6)/12</f>
        <v>16.901600000000002</v>
      </c>
      <c r="K41" s="15">
        <f t="shared" ref="K41:K49" si="45">J41*43560</f>
        <v>736233.69600000011</v>
      </c>
      <c r="L41" s="15">
        <f t="shared" ref="L41:L49" si="46">J15*P$7+K15*Q$7+L15*R$7+M15*S$7</f>
        <v>263.91360000000003</v>
      </c>
      <c r="M41" s="13">
        <f t="shared" ref="M41:M49" si="47">L41/E15</f>
        <v>4.4580000000000002</v>
      </c>
      <c r="N41" s="14">
        <f t="shared" si="37"/>
        <v>1.5095999999999998</v>
      </c>
      <c r="O41" s="15">
        <f t="shared" ref="O41:O49" si="48">N41*43560</f>
        <v>65758.175999999992</v>
      </c>
      <c r="P41" s="14">
        <f t="shared" ref="P41:P49" si="49">M15*(0.26)/12</f>
        <v>1.1544000000000001</v>
      </c>
      <c r="Q41" s="15">
        <f t="shared" ref="Q41:Q49" si="50">P41*43560</f>
        <v>50285.664000000004</v>
      </c>
      <c r="R41" s="7"/>
      <c r="S41" s="7"/>
      <c r="T41" s="7"/>
    </row>
    <row r="42" spans="2:20" x14ac:dyDescent="0.25">
      <c r="B42" s="11">
        <f t="shared" si="29"/>
        <v>0</v>
      </c>
      <c r="C42" s="13">
        <f t="shared" si="38"/>
        <v>1.9860000000000002</v>
      </c>
      <c r="D42" s="14">
        <f t="shared" si="31"/>
        <v>1.1949100000000001</v>
      </c>
      <c r="E42" s="15">
        <f t="shared" si="39"/>
        <v>52050.279600000009</v>
      </c>
      <c r="F42" s="14">
        <f t="shared" si="40"/>
        <v>1.41151</v>
      </c>
      <c r="G42" s="15">
        <f t="shared" si="41"/>
        <v>61485.375599999999</v>
      </c>
      <c r="H42" s="14">
        <f t="shared" si="42"/>
        <v>1.709335</v>
      </c>
      <c r="I42" s="15">
        <f t="shared" si="43"/>
        <v>74458.632599999997</v>
      </c>
      <c r="J42" s="14">
        <f t="shared" si="44"/>
        <v>2.0613100000000002</v>
      </c>
      <c r="K42" s="15">
        <f t="shared" si="45"/>
        <v>89790.663600000014</v>
      </c>
      <c r="L42" s="15">
        <f t="shared" si="46"/>
        <v>32.18676</v>
      </c>
      <c r="M42" s="13">
        <f t="shared" si="47"/>
        <v>4.4580000000000002</v>
      </c>
      <c r="N42" s="14">
        <f t="shared" si="37"/>
        <v>0.18411</v>
      </c>
      <c r="O42" s="15">
        <f t="shared" si="48"/>
        <v>8019.8315999999995</v>
      </c>
      <c r="P42" s="14">
        <f t="shared" si="49"/>
        <v>0.14079</v>
      </c>
      <c r="Q42" s="15">
        <f t="shared" si="50"/>
        <v>6132.8123999999998</v>
      </c>
      <c r="S42" s="7"/>
      <c r="T42" s="7"/>
    </row>
    <row r="43" spans="2:20" x14ac:dyDescent="0.25">
      <c r="B43" s="11">
        <f t="shared" si="29"/>
        <v>0</v>
      </c>
      <c r="C43" s="13">
        <f t="shared" si="38"/>
        <v>1.9860000000000002</v>
      </c>
      <c r="D43" s="14">
        <f t="shared" si="31"/>
        <v>8.7715000000000014</v>
      </c>
      <c r="E43" s="15">
        <f t="shared" si="39"/>
        <v>382086.54000000004</v>
      </c>
      <c r="F43" s="14">
        <f t="shared" si="40"/>
        <v>10.361500000000001</v>
      </c>
      <c r="G43" s="15">
        <f t="shared" si="41"/>
        <v>451346.94000000006</v>
      </c>
      <c r="H43" s="14">
        <f t="shared" si="42"/>
        <v>12.547750000000001</v>
      </c>
      <c r="I43" s="15">
        <f t="shared" si="43"/>
        <v>546579.99</v>
      </c>
      <c r="J43" s="14">
        <f t="shared" si="44"/>
        <v>15.131500000000003</v>
      </c>
      <c r="K43" s="15">
        <f t="shared" si="45"/>
        <v>659128.14000000013</v>
      </c>
      <c r="L43" s="15">
        <f t="shared" si="46"/>
        <v>236.27400000000003</v>
      </c>
      <c r="M43" s="13">
        <f t="shared" si="47"/>
        <v>4.4580000000000002</v>
      </c>
      <c r="N43" s="14">
        <f t="shared" si="37"/>
        <v>1.3514999999999999</v>
      </c>
      <c r="O43" s="15">
        <f t="shared" si="48"/>
        <v>58871.34</v>
      </c>
      <c r="P43" s="14">
        <f t="shared" si="49"/>
        <v>1.0335000000000001</v>
      </c>
      <c r="Q43" s="15">
        <f t="shared" si="50"/>
        <v>45019.26</v>
      </c>
      <c r="S43" s="7"/>
      <c r="T43" s="7"/>
    </row>
    <row r="44" spans="2:20" x14ac:dyDescent="0.25">
      <c r="B44" s="11">
        <f t="shared" si="29"/>
        <v>0</v>
      </c>
      <c r="C44" s="13">
        <f t="shared" si="38"/>
        <v>1.9860000000000002</v>
      </c>
      <c r="D44" s="14">
        <f t="shared" si="31"/>
        <v>0.42368000000000006</v>
      </c>
      <c r="E44" s="15">
        <f t="shared" si="39"/>
        <v>18455.500800000002</v>
      </c>
      <c r="F44" s="14">
        <f t="shared" si="40"/>
        <v>0.50048000000000004</v>
      </c>
      <c r="G44" s="15">
        <f t="shared" si="41"/>
        <v>21800.908800000001</v>
      </c>
      <c r="H44" s="14">
        <f t="shared" si="42"/>
        <v>0.60608000000000006</v>
      </c>
      <c r="I44" s="15">
        <f t="shared" si="43"/>
        <v>26400.844800000003</v>
      </c>
      <c r="J44" s="14">
        <f t="shared" si="44"/>
        <v>0.7308800000000002</v>
      </c>
      <c r="K44" s="15">
        <f t="shared" si="45"/>
        <v>31837.13280000001</v>
      </c>
      <c r="L44" s="15">
        <f t="shared" si="46"/>
        <v>11.41248</v>
      </c>
      <c r="M44" s="13">
        <f t="shared" si="47"/>
        <v>4.4580000000000002</v>
      </c>
      <c r="N44" s="14">
        <f t="shared" si="37"/>
        <v>6.5280000000000005E-2</v>
      </c>
      <c r="O44" s="15">
        <f t="shared" si="48"/>
        <v>2843.5968000000003</v>
      </c>
      <c r="P44" s="14">
        <f t="shared" si="49"/>
        <v>4.9920000000000013E-2</v>
      </c>
      <c r="Q44" s="15">
        <f t="shared" si="50"/>
        <v>2174.5152000000007</v>
      </c>
      <c r="S44" s="7"/>
      <c r="T44" s="7"/>
    </row>
    <row r="45" spans="2:20" x14ac:dyDescent="0.25">
      <c r="B45" s="11">
        <f t="shared" si="29"/>
        <v>0</v>
      </c>
      <c r="C45" s="13">
        <f t="shared" si="38"/>
        <v>1.9860000000000002</v>
      </c>
      <c r="D45" s="14">
        <f t="shared" si="31"/>
        <v>0.46009000000000005</v>
      </c>
      <c r="E45" s="15">
        <f t="shared" si="39"/>
        <v>20041.520400000001</v>
      </c>
      <c r="F45" s="14">
        <f t="shared" si="40"/>
        <v>0.54349000000000003</v>
      </c>
      <c r="G45" s="15">
        <f t="shared" si="41"/>
        <v>23674.4244</v>
      </c>
      <c r="H45" s="14">
        <f t="shared" si="42"/>
        <v>0.658165</v>
      </c>
      <c r="I45" s="15">
        <f t="shared" si="43"/>
        <v>28669.667399999998</v>
      </c>
      <c r="J45" s="14">
        <f t="shared" si="44"/>
        <v>0.79369000000000001</v>
      </c>
      <c r="K45" s="15">
        <f t="shared" si="45"/>
        <v>34573.136400000003</v>
      </c>
      <c r="L45" s="15">
        <f t="shared" si="46"/>
        <v>12.393239999999999</v>
      </c>
      <c r="M45" s="13">
        <f t="shared" si="47"/>
        <v>4.4580000000000002</v>
      </c>
      <c r="N45" s="14">
        <f t="shared" si="37"/>
        <v>7.0889999999999995E-2</v>
      </c>
      <c r="O45" s="15">
        <f t="shared" si="48"/>
        <v>3087.9683999999997</v>
      </c>
      <c r="P45" s="14">
        <f t="shared" si="49"/>
        <v>5.4210000000000001E-2</v>
      </c>
      <c r="Q45" s="15">
        <f t="shared" si="50"/>
        <v>2361.3876</v>
      </c>
      <c r="S45" s="7"/>
      <c r="T45" s="7"/>
    </row>
    <row r="46" spans="2:20" x14ac:dyDescent="0.25">
      <c r="B46" s="11">
        <f t="shared" si="29"/>
        <v>0</v>
      </c>
      <c r="C46" s="13">
        <f t="shared" si="38"/>
        <v>1.9859999999999998</v>
      </c>
      <c r="D46" s="14">
        <f t="shared" si="31"/>
        <v>0.42533499999999996</v>
      </c>
      <c r="E46" s="15">
        <f t="shared" si="39"/>
        <v>18527.5926</v>
      </c>
      <c r="F46" s="14">
        <f t="shared" si="40"/>
        <v>0.50243499999999996</v>
      </c>
      <c r="G46" s="15">
        <f t="shared" si="41"/>
        <v>21886.068599999999</v>
      </c>
      <c r="H46" s="14">
        <f t="shared" si="42"/>
        <v>0.60844749999999992</v>
      </c>
      <c r="I46" s="15">
        <f t="shared" si="43"/>
        <v>26503.973099999996</v>
      </c>
      <c r="J46" s="14">
        <f t="shared" si="44"/>
        <v>0.73373499999999992</v>
      </c>
      <c r="K46" s="15">
        <f t="shared" si="45"/>
        <v>31961.496599999995</v>
      </c>
      <c r="L46" s="15">
        <f t="shared" si="46"/>
        <v>11.457059999999998</v>
      </c>
      <c r="M46" s="13">
        <f t="shared" si="47"/>
        <v>4.4579999999999993</v>
      </c>
      <c r="N46" s="14">
        <f t="shared" si="37"/>
        <v>6.5534999999999982E-2</v>
      </c>
      <c r="O46" s="15">
        <f t="shared" si="48"/>
        <v>2854.7045999999991</v>
      </c>
      <c r="P46" s="14">
        <f t="shared" si="49"/>
        <v>5.0114999999999993E-2</v>
      </c>
      <c r="Q46" s="15">
        <f t="shared" si="50"/>
        <v>2183.0093999999999</v>
      </c>
      <c r="S46" s="7"/>
      <c r="T46" s="7"/>
    </row>
    <row r="47" spans="2:20" x14ac:dyDescent="0.25">
      <c r="B47" s="11">
        <f t="shared" si="29"/>
        <v>0</v>
      </c>
      <c r="C47" s="13">
        <f t="shared" si="38"/>
        <v>1.9860000000000002</v>
      </c>
      <c r="D47" s="14">
        <f t="shared" si="31"/>
        <v>0.33265499999999998</v>
      </c>
      <c r="E47" s="15">
        <f t="shared" si="39"/>
        <v>14490.451799999999</v>
      </c>
      <c r="F47" s="14">
        <f t="shared" si="40"/>
        <v>0.39295499999999994</v>
      </c>
      <c r="G47" s="15">
        <f t="shared" si="41"/>
        <v>17117.119799999997</v>
      </c>
      <c r="H47" s="14">
        <f t="shared" si="42"/>
        <v>0.47586749999999989</v>
      </c>
      <c r="I47" s="15">
        <f t="shared" si="43"/>
        <v>20728.788299999997</v>
      </c>
      <c r="J47" s="14">
        <f t="shared" si="44"/>
        <v>0.573855</v>
      </c>
      <c r="K47" s="15">
        <f t="shared" si="45"/>
        <v>24997.123800000001</v>
      </c>
      <c r="L47" s="15">
        <f t="shared" si="46"/>
        <v>8.9605800000000002</v>
      </c>
      <c r="M47" s="13">
        <f t="shared" si="47"/>
        <v>4.4580000000000002</v>
      </c>
      <c r="N47" s="14">
        <f t="shared" si="37"/>
        <v>5.1254999999999995E-2</v>
      </c>
      <c r="O47" s="15">
        <f t="shared" si="48"/>
        <v>2232.6677999999997</v>
      </c>
      <c r="P47" s="14">
        <f t="shared" si="49"/>
        <v>3.9195000000000001E-2</v>
      </c>
      <c r="Q47" s="15">
        <f t="shared" si="50"/>
        <v>1707.3342</v>
      </c>
      <c r="S47" s="7"/>
      <c r="T47" s="7"/>
    </row>
    <row r="48" spans="2:20" x14ac:dyDescent="0.25">
      <c r="B48" s="11">
        <f t="shared" si="29"/>
        <v>0</v>
      </c>
      <c r="C48" s="13">
        <f t="shared" si="38"/>
        <v>1.9860000000000002</v>
      </c>
      <c r="D48" s="14">
        <f t="shared" si="31"/>
        <v>0.29128000000000004</v>
      </c>
      <c r="E48" s="15">
        <f t="shared" si="39"/>
        <v>12688.156800000002</v>
      </c>
      <c r="F48" s="14">
        <f t="shared" si="40"/>
        <v>0.34408000000000005</v>
      </c>
      <c r="G48" s="15">
        <f t="shared" si="41"/>
        <v>14988.124800000001</v>
      </c>
      <c r="H48" s="14">
        <f t="shared" si="42"/>
        <v>0.41668000000000005</v>
      </c>
      <c r="I48" s="15">
        <f t="shared" si="43"/>
        <v>18150.580800000003</v>
      </c>
      <c r="J48" s="14">
        <f t="shared" si="44"/>
        <v>0.50248000000000004</v>
      </c>
      <c r="K48" s="15">
        <f t="shared" si="45"/>
        <v>21888.0288</v>
      </c>
      <c r="L48" s="15">
        <f t="shared" si="46"/>
        <v>7.8460800000000006</v>
      </c>
      <c r="M48" s="13">
        <f t="shared" si="47"/>
        <v>4.4580000000000002</v>
      </c>
      <c r="N48" s="14">
        <f t="shared" si="37"/>
        <v>4.4879999999999996E-2</v>
      </c>
      <c r="O48" s="15">
        <f t="shared" si="48"/>
        <v>1954.9727999999998</v>
      </c>
      <c r="P48" s="14">
        <f t="shared" si="49"/>
        <v>3.4320000000000003E-2</v>
      </c>
      <c r="Q48" s="15">
        <f t="shared" si="50"/>
        <v>1494.9792000000002</v>
      </c>
      <c r="S48" s="7"/>
      <c r="T48" s="7"/>
    </row>
    <row r="49" spans="2:20" x14ac:dyDescent="0.25">
      <c r="B49" s="11">
        <f t="shared" si="29"/>
        <v>0</v>
      </c>
      <c r="C49" s="13">
        <f t="shared" si="38"/>
        <v>1.9859999999999998</v>
      </c>
      <c r="D49" s="14">
        <f t="shared" si="31"/>
        <v>2.1680499999999996</v>
      </c>
      <c r="E49" s="15">
        <f t="shared" si="39"/>
        <v>94440.257999999987</v>
      </c>
      <c r="F49" s="14">
        <f t="shared" si="40"/>
        <v>2.5610499999999994</v>
      </c>
      <c r="G49" s="15">
        <f t="shared" si="41"/>
        <v>111559.33799999997</v>
      </c>
      <c r="H49" s="14">
        <f t="shared" si="42"/>
        <v>3.1014249999999994</v>
      </c>
      <c r="I49" s="15">
        <f t="shared" si="43"/>
        <v>135098.07299999997</v>
      </c>
      <c r="J49" s="14">
        <f t="shared" si="44"/>
        <v>3.7400499999999997</v>
      </c>
      <c r="K49" s="15">
        <f t="shared" si="45"/>
        <v>162916.57799999998</v>
      </c>
      <c r="L49" s="15">
        <f t="shared" si="46"/>
        <v>58.399799999999999</v>
      </c>
      <c r="M49" s="13">
        <f t="shared" si="47"/>
        <v>4.4580000000000002</v>
      </c>
      <c r="N49" s="14">
        <f t="shared" si="37"/>
        <v>0.33404999999999996</v>
      </c>
      <c r="O49" s="15">
        <f t="shared" si="48"/>
        <v>14551.217999999999</v>
      </c>
      <c r="P49" s="14">
        <f t="shared" si="49"/>
        <v>0.25545000000000001</v>
      </c>
      <c r="Q49" s="15">
        <f t="shared" si="50"/>
        <v>11127.402</v>
      </c>
      <c r="S49" s="7"/>
      <c r="T49" s="7"/>
    </row>
    <row r="50" spans="2:20" x14ac:dyDescent="0.25">
      <c r="C50" s="16"/>
      <c r="D50" s="16"/>
      <c r="E50" s="16"/>
      <c r="F50" s="16"/>
      <c r="G50" s="16"/>
      <c r="H50" s="16"/>
      <c r="I50" s="16"/>
      <c r="J50" s="18"/>
      <c r="K50" s="16"/>
      <c r="L50" s="17"/>
      <c r="M50" s="17"/>
      <c r="N50" s="17"/>
      <c r="O50" s="17"/>
      <c r="P50" s="7"/>
      <c r="Q50" s="7"/>
      <c r="R50" s="7"/>
      <c r="S50" s="7"/>
      <c r="T50" s="7"/>
    </row>
    <row r="51" spans="2:20" ht="19.5" x14ac:dyDescent="0.35">
      <c r="B51" s="9" t="s">
        <v>16</v>
      </c>
      <c r="C51" s="12" t="s">
        <v>11</v>
      </c>
      <c r="D51" s="29" t="s">
        <v>27</v>
      </c>
      <c r="E51" s="30"/>
      <c r="F51" s="29" t="s">
        <v>28</v>
      </c>
      <c r="G51" s="30"/>
      <c r="H51" s="29" t="s">
        <v>29</v>
      </c>
      <c r="I51" s="30"/>
      <c r="J51" s="31" t="s">
        <v>30</v>
      </c>
      <c r="K51" s="31"/>
      <c r="L51" s="10" t="s">
        <v>31</v>
      </c>
      <c r="M51" s="10" t="s">
        <v>22</v>
      </c>
      <c r="N51" s="32" t="s">
        <v>38</v>
      </c>
      <c r="O51" s="33"/>
      <c r="P51" s="28" t="s">
        <v>37</v>
      </c>
      <c r="Q51" s="28"/>
    </row>
    <row r="52" spans="2:20" x14ac:dyDescent="0.25">
      <c r="B52" s="1" t="s">
        <v>10</v>
      </c>
      <c r="C52" s="10" t="s">
        <v>12</v>
      </c>
      <c r="D52" s="10" t="s">
        <v>13</v>
      </c>
      <c r="E52" s="10" t="s">
        <v>14</v>
      </c>
      <c r="F52" s="10" t="s">
        <v>13</v>
      </c>
      <c r="G52" s="10" t="s">
        <v>14</v>
      </c>
      <c r="H52" s="10" t="s">
        <v>13</v>
      </c>
      <c r="I52" s="10" t="s">
        <v>14</v>
      </c>
      <c r="J52" s="10" t="s">
        <v>13</v>
      </c>
      <c r="K52" s="10" t="s">
        <v>14</v>
      </c>
      <c r="L52" s="10" t="s">
        <v>21</v>
      </c>
      <c r="M52" s="10" t="s">
        <v>20</v>
      </c>
      <c r="N52" s="10" t="s">
        <v>13</v>
      </c>
      <c r="O52" s="10" t="s">
        <v>14</v>
      </c>
      <c r="P52" s="27" t="s">
        <v>13</v>
      </c>
      <c r="Q52" s="27" t="s">
        <v>14</v>
      </c>
    </row>
    <row r="53" spans="2:20" x14ac:dyDescent="0.25">
      <c r="B53" s="11" t="str">
        <f t="shared" ref="B53:B62" si="51">B14</f>
        <v>Total</v>
      </c>
      <c r="C53" s="13">
        <f t="shared" ref="C53" si="52">($J$8*J14+$K$8*K14+$L$8*L14+$M$8*M14)/E14</f>
        <v>2.1295999999999995</v>
      </c>
      <c r="D53" s="14">
        <f t="shared" ref="D53:D62" si="53">E14*C53/12</f>
        <v>0.42416814814814802</v>
      </c>
      <c r="E53" s="15">
        <f>D53*43560</f>
        <v>18476.764533333328</v>
      </c>
      <c r="F53" s="14">
        <f t="shared" ref="F53" si="54">D53+M14*($E$7-$D$7)/12</f>
        <v>0.5078226476890112</v>
      </c>
      <c r="G53" s="15">
        <f>F53*43560</f>
        <v>22120.754533333329</v>
      </c>
      <c r="H53" s="14">
        <f t="shared" ref="H53" si="55">D53+M14*($F$7-$D$7)/12</f>
        <v>0.65003529690847861</v>
      </c>
      <c r="I53" s="15">
        <f>H53*43560</f>
        <v>28315.537533333329</v>
      </c>
      <c r="J53" s="14">
        <f t="shared" ref="J53" si="56">D53+M14*($G$7-$D$7)/12</f>
        <v>0.80897884603611869</v>
      </c>
      <c r="K53" s="15">
        <f>J53*43560</f>
        <v>35239.118533333327</v>
      </c>
      <c r="L53" s="13">
        <f t="shared" ref="L53" si="57">J14*P$8+K14*Q$8+L14*R$8+M14*S$8</f>
        <v>11.072987584940309</v>
      </c>
      <c r="M53" s="13">
        <f t="shared" ref="M53" si="58">L53/E14</f>
        <v>4.6327999999999987</v>
      </c>
      <c r="N53" s="14">
        <f t="shared" ref="N53:N62" si="59">M14*(0.44-0.1)/12</f>
        <v>5.6885059687786947E-2</v>
      </c>
      <c r="O53" s="15">
        <f>N53*43560</f>
        <v>2477.9131999999995</v>
      </c>
      <c r="P53" s="14">
        <f>M14*(0.26)/12</f>
        <v>4.3500339761248848E-2</v>
      </c>
      <c r="Q53" s="15">
        <f>P53*43560</f>
        <v>1894.8747999999998</v>
      </c>
    </row>
    <row r="54" spans="2:20" x14ac:dyDescent="0.25">
      <c r="B54" s="11">
        <f t="shared" si="51"/>
        <v>0</v>
      </c>
      <c r="C54" s="13">
        <f t="shared" ref="C54:C62" si="60">($J$8*J15+$K$8*K15+$L$8*L15+$M$8*M15)/E15</f>
        <v>2.2159999999999997</v>
      </c>
      <c r="D54" s="14">
        <f t="shared" si="53"/>
        <v>10.932266666666665</v>
      </c>
      <c r="E54" s="15">
        <f t="shared" ref="E54:E62" si="61">D54*43560</f>
        <v>476209.53599999996</v>
      </c>
      <c r="F54" s="14">
        <f t="shared" ref="F54:F62" si="62">D54+M15*($E$7-$D$7)/12</f>
        <v>13.152266666666666</v>
      </c>
      <c r="G54" s="15">
        <f t="shared" ref="G54:G62" si="63">F54*43560</f>
        <v>572912.73599999992</v>
      </c>
      <c r="H54" s="14">
        <f t="shared" ref="H54:H62" si="64">D54+M15*($F$7-$D$7)/12</f>
        <v>16.926266666666667</v>
      </c>
      <c r="I54" s="15">
        <f t="shared" ref="I54:I62" si="65">H54*43560</f>
        <v>737308.17599999998</v>
      </c>
      <c r="J54" s="14">
        <f t="shared" ref="J54:J62" si="66">D54+M15*($G$7-$D$7)/12</f>
        <v>21.144266666666667</v>
      </c>
      <c r="K54" s="15">
        <f t="shared" ref="K54:K62" si="67">J54*43560</f>
        <v>921044.25600000005</v>
      </c>
      <c r="L54" s="13">
        <f t="shared" ref="L54:L62" si="68">J15*P$8+K15*Q$8+L15*R$8+M15*S$8</f>
        <v>282.85759999999999</v>
      </c>
      <c r="M54" s="13">
        <f t="shared" ref="M54:M62" si="69">L54/E15</f>
        <v>4.7779999999999996</v>
      </c>
      <c r="N54" s="14">
        <f t="shared" si="59"/>
        <v>1.5095999999999998</v>
      </c>
      <c r="O54" s="15">
        <f t="shared" ref="O54:O62" si="70">N54*43560</f>
        <v>65758.175999999992</v>
      </c>
      <c r="P54" s="14">
        <f t="shared" ref="P54:P62" si="71">M15*(0.26)/12</f>
        <v>1.1544000000000001</v>
      </c>
      <c r="Q54" s="15">
        <f t="shared" ref="Q54:Q62" si="72">P54*43560</f>
        <v>50285.664000000004</v>
      </c>
      <c r="R54" s="7"/>
    </row>
    <row r="55" spans="2:20" x14ac:dyDescent="0.25">
      <c r="B55" s="11">
        <f t="shared" si="51"/>
        <v>0</v>
      </c>
      <c r="C55" s="13">
        <f t="shared" si="60"/>
        <v>2.2159999999999997</v>
      </c>
      <c r="D55" s="14">
        <f t="shared" si="53"/>
        <v>1.333293333333333</v>
      </c>
      <c r="E55" s="15">
        <f t="shared" si="61"/>
        <v>58078.257599999983</v>
      </c>
      <c r="F55" s="14">
        <f t="shared" si="62"/>
        <v>1.604043333333333</v>
      </c>
      <c r="G55" s="15">
        <f t="shared" si="63"/>
        <v>69872.127599999993</v>
      </c>
      <c r="H55" s="14">
        <f t="shared" si="64"/>
        <v>2.064318333333333</v>
      </c>
      <c r="I55" s="15">
        <f t="shared" si="65"/>
        <v>89921.70659999999</v>
      </c>
      <c r="J55" s="14">
        <f t="shared" si="66"/>
        <v>2.5787433333333332</v>
      </c>
      <c r="K55" s="15">
        <f t="shared" si="67"/>
        <v>112330.05959999999</v>
      </c>
      <c r="L55" s="13">
        <f t="shared" si="68"/>
        <v>34.497160000000001</v>
      </c>
      <c r="M55" s="13">
        <f t="shared" si="69"/>
        <v>4.7780000000000005</v>
      </c>
      <c r="N55" s="14">
        <f t="shared" si="59"/>
        <v>0.18411</v>
      </c>
      <c r="O55" s="15">
        <f t="shared" si="70"/>
        <v>8019.8315999999995</v>
      </c>
      <c r="P55" s="14">
        <f t="shared" si="71"/>
        <v>0.14079</v>
      </c>
      <c r="Q55" s="15">
        <f t="shared" si="72"/>
        <v>6132.8123999999998</v>
      </c>
      <c r="R55" s="7"/>
    </row>
    <row r="56" spans="2:20" x14ac:dyDescent="0.25">
      <c r="B56" s="11">
        <f t="shared" si="51"/>
        <v>0</v>
      </c>
      <c r="C56" s="13">
        <f t="shared" si="60"/>
        <v>2.2160000000000002</v>
      </c>
      <c r="D56" s="14">
        <f t="shared" si="53"/>
        <v>9.7873333333333346</v>
      </c>
      <c r="E56" s="15">
        <f t="shared" si="61"/>
        <v>426336.24000000005</v>
      </c>
      <c r="F56" s="14">
        <f t="shared" si="62"/>
        <v>11.774833333333335</v>
      </c>
      <c r="G56" s="15">
        <f t="shared" si="63"/>
        <v>512911.74000000011</v>
      </c>
      <c r="H56" s="14">
        <f t="shared" si="64"/>
        <v>15.153583333333335</v>
      </c>
      <c r="I56" s="15">
        <f t="shared" si="65"/>
        <v>660090.09000000008</v>
      </c>
      <c r="J56" s="14">
        <f t="shared" si="66"/>
        <v>18.929833333333335</v>
      </c>
      <c r="K56" s="15">
        <f t="shared" si="67"/>
        <v>824583.54</v>
      </c>
      <c r="L56" s="13">
        <f t="shared" si="68"/>
        <v>253.23400000000001</v>
      </c>
      <c r="M56" s="13">
        <f t="shared" si="69"/>
        <v>4.7780000000000005</v>
      </c>
      <c r="N56" s="14">
        <f t="shared" si="59"/>
        <v>1.3514999999999999</v>
      </c>
      <c r="O56" s="15">
        <f t="shared" si="70"/>
        <v>58871.34</v>
      </c>
      <c r="P56" s="14">
        <f t="shared" si="71"/>
        <v>1.0335000000000001</v>
      </c>
      <c r="Q56" s="15">
        <f t="shared" si="72"/>
        <v>45019.26</v>
      </c>
      <c r="R56" s="7"/>
    </row>
    <row r="57" spans="2:20" x14ac:dyDescent="0.25">
      <c r="B57" s="11">
        <f t="shared" si="51"/>
        <v>0</v>
      </c>
      <c r="C57" s="13">
        <f t="shared" si="60"/>
        <v>2.2160000000000002</v>
      </c>
      <c r="D57" s="14">
        <f t="shared" si="53"/>
        <v>0.4727466666666667</v>
      </c>
      <c r="E57" s="15">
        <f t="shared" si="61"/>
        <v>20592.844800000003</v>
      </c>
      <c r="F57" s="14">
        <f t="shared" si="62"/>
        <v>0.56874666666666673</v>
      </c>
      <c r="G57" s="15">
        <f t="shared" si="63"/>
        <v>24774.604800000005</v>
      </c>
      <c r="H57" s="14">
        <f t="shared" si="64"/>
        <v>0.73194666666666675</v>
      </c>
      <c r="I57" s="15">
        <f t="shared" si="65"/>
        <v>31883.596800000003</v>
      </c>
      <c r="J57" s="14">
        <f t="shared" si="66"/>
        <v>0.91434666666666675</v>
      </c>
      <c r="K57" s="15">
        <f t="shared" si="67"/>
        <v>39828.940800000004</v>
      </c>
      <c r="L57" s="13">
        <f t="shared" si="68"/>
        <v>12.231680000000001</v>
      </c>
      <c r="M57" s="13">
        <f t="shared" si="69"/>
        <v>4.7780000000000005</v>
      </c>
      <c r="N57" s="14">
        <f t="shared" si="59"/>
        <v>6.5280000000000005E-2</v>
      </c>
      <c r="O57" s="15">
        <f t="shared" si="70"/>
        <v>2843.5968000000003</v>
      </c>
      <c r="P57" s="14">
        <f t="shared" si="71"/>
        <v>4.9920000000000013E-2</v>
      </c>
      <c r="Q57" s="15">
        <f t="shared" si="72"/>
        <v>2174.5152000000007</v>
      </c>
      <c r="R57" s="7"/>
    </row>
    <row r="58" spans="2:20" x14ac:dyDescent="0.25">
      <c r="B58" s="11">
        <f t="shared" si="51"/>
        <v>0</v>
      </c>
      <c r="C58" s="13">
        <f t="shared" si="60"/>
        <v>2.2160000000000002</v>
      </c>
      <c r="D58" s="14">
        <f t="shared" si="53"/>
        <v>0.51337333333333335</v>
      </c>
      <c r="E58" s="15">
        <f t="shared" si="61"/>
        <v>22362.542400000002</v>
      </c>
      <c r="F58" s="14">
        <f t="shared" si="62"/>
        <v>0.6176233333333333</v>
      </c>
      <c r="G58" s="15">
        <f t="shared" si="63"/>
        <v>26903.672399999999</v>
      </c>
      <c r="H58" s="14">
        <f t="shared" si="64"/>
        <v>0.79484833333333338</v>
      </c>
      <c r="I58" s="15">
        <f t="shared" si="65"/>
        <v>34623.593400000005</v>
      </c>
      <c r="J58" s="14">
        <f t="shared" si="66"/>
        <v>0.99292333333333338</v>
      </c>
      <c r="K58" s="15">
        <f t="shared" si="67"/>
        <v>43251.740400000002</v>
      </c>
      <c r="L58" s="13">
        <f t="shared" si="68"/>
        <v>13.282839999999997</v>
      </c>
      <c r="M58" s="13">
        <f t="shared" si="69"/>
        <v>4.7779999999999987</v>
      </c>
      <c r="N58" s="14">
        <f t="shared" si="59"/>
        <v>7.0889999999999995E-2</v>
      </c>
      <c r="O58" s="15">
        <f t="shared" si="70"/>
        <v>3087.9683999999997</v>
      </c>
      <c r="P58" s="14">
        <f t="shared" si="71"/>
        <v>5.4210000000000001E-2</v>
      </c>
      <c r="Q58" s="15">
        <f t="shared" si="72"/>
        <v>2361.3876</v>
      </c>
      <c r="R58" s="7"/>
    </row>
    <row r="59" spans="2:20" x14ac:dyDescent="0.25">
      <c r="B59" s="11">
        <f t="shared" si="51"/>
        <v>0</v>
      </c>
      <c r="C59" s="13">
        <f t="shared" si="60"/>
        <v>2.2159999999999997</v>
      </c>
      <c r="D59" s="14">
        <f t="shared" si="53"/>
        <v>0.47459333333333326</v>
      </c>
      <c r="E59" s="15">
        <f t="shared" si="61"/>
        <v>20673.285599999996</v>
      </c>
      <c r="F59" s="14">
        <f t="shared" si="62"/>
        <v>0.5709683333333333</v>
      </c>
      <c r="G59" s="15">
        <f t="shared" si="63"/>
        <v>24871.380599999997</v>
      </c>
      <c r="H59" s="14">
        <f t="shared" si="64"/>
        <v>0.73480583333333327</v>
      </c>
      <c r="I59" s="15">
        <f t="shared" si="65"/>
        <v>32008.142099999997</v>
      </c>
      <c r="J59" s="14">
        <f t="shared" si="66"/>
        <v>0.91791833333333317</v>
      </c>
      <c r="K59" s="15">
        <f t="shared" si="67"/>
        <v>39984.522599999989</v>
      </c>
      <c r="L59" s="13">
        <f t="shared" si="68"/>
        <v>12.279459999999998</v>
      </c>
      <c r="M59" s="13">
        <f t="shared" si="69"/>
        <v>4.7779999999999996</v>
      </c>
      <c r="N59" s="14">
        <f t="shared" si="59"/>
        <v>6.5534999999999982E-2</v>
      </c>
      <c r="O59" s="15">
        <f t="shared" si="70"/>
        <v>2854.7045999999991</v>
      </c>
      <c r="P59" s="14">
        <f t="shared" si="71"/>
        <v>5.0114999999999993E-2</v>
      </c>
      <c r="Q59" s="15">
        <f t="shared" si="72"/>
        <v>2183.0093999999999</v>
      </c>
      <c r="R59" s="7"/>
    </row>
    <row r="60" spans="2:20" x14ac:dyDescent="0.25">
      <c r="B60" s="11">
        <f t="shared" si="51"/>
        <v>0</v>
      </c>
      <c r="C60" s="13">
        <f t="shared" si="60"/>
        <v>2.2160000000000002</v>
      </c>
      <c r="D60" s="14">
        <f t="shared" si="53"/>
        <v>0.37118000000000001</v>
      </c>
      <c r="E60" s="15">
        <f t="shared" si="61"/>
        <v>16168.6008</v>
      </c>
      <c r="F60" s="14">
        <f t="shared" si="62"/>
        <v>0.44655500000000004</v>
      </c>
      <c r="G60" s="15">
        <f t="shared" si="63"/>
        <v>19451.935800000003</v>
      </c>
      <c r="H60" s="14">
        <f t="shared" si="64"/>
        <v>0.57469250000000005</v>
      </c>
      <c r="I60" s="15">
        <f t="shared" si="65"/>
        <v>25033.605300000003</v>
      </c>
      <c r="J60" s="14">
        <f t="shared" si="66"/>
        <v>0.71790500000000002</v>
      </c>
      <c r="K60" s="15">
        <f t="shared" si="67"/>
        <v>31271.941800000001</v>
      </c>
      <c r="L60" s="13">
        <f t="shared" si="68"/>
        <v>9.6037800000000004</v>
      </c>
      <c r="M60" s="13">
        <f t="shared" si="69"/>
        <v>4.7780000000000005</v>
      </c>
      <c r="N60" s="14">
        <f t="shared" si="59"/>
        <v>5.1254999999999995E-2</v>
      </c>
      <c r="O60" s="15">
        <f t="shared" si="70"/>
        <v>2232.6677999999997</v>
      </c>
      <c r="P60" s="14">
        <f t="shared" si="71"/>
        <v>3.9195000000000001E-2</v>
      </c>
      <c r="Q60" s="15">
        <f t="shared" si="72"/>
        <v>1707.3342</v>
      </c>
      <c r="R60" s="7"/>
    </row>
    <row r="61" spans="2:20" x14ac:dyDescent="0.25">
      <c r="B61" s="11">
        <f t="shared" si="51"/>
        <v>0</v>
      </c>
      <c r="C61" s="13">
        <f t="shared" si="60"/>
        <v>2.2159999999999997</v>
      </c>
      <c r="D61" s="14">
        <f t="shared" si="53"/>
        <v>0.32501333333333332</v>
      </c>
      <c r="E61" s="15">
        <f t="shared" si="61"/>
        <v>14157.5808</v>
      </c>
      <c r="F61" s="14">
        <f t="shared" si="62"/>
        <v>0.39101333333333332</v>
      </c>
      <c r="G61" s="15">
        <f t="shared" si="63"/>
        <v>17032.540799999999</v>
      </c>
      <c r="H61" s="14">
        <f t="shared" si="64"/>
        <v>0.50321333333333329</v>
      </c>
      <c r="I61" s="15">
        <f t="shared" si="65"/>
        <v>21919.9728</v>
      </c>
      <c r="J61" s="14">
        <f t="shared" si="66"/>
        <v>0.62861333333333336</v>
      </c>
      <c r="K61" s="15">
        <f t="shared" si="67"/>
        <v>27382.396800000002</v>
      </c>
      <c r="L61" s="13">
        <f t="shared" si="68"/>
        <v>8.409279999999999</v>
      </c>
      <c r="M61" s="13">
        <f t="shared" si="69"/>
        <v>4.7779999999999996</v>
      </c>
      <c r="N61" s="14">
        <f t="shared" si="59"/>
        <v>4.4879999999999996E-2</v>
      </c>
      <c r="O61" s="15">
        <f t="shared" si="70"/>
        <v>1954.9727999999998</v>
      </c>
      <c r="P61" s="14">
        <f t="shared" si="71"/>
        <v>3.4320000000000003E-2</v>
      </c>
      <c r="Q61" s="15">
        <f t="shared" si="72"/>
        <v>1494.9792000000002</v>
      </c>
      <c r="R61" s="7"/>
    </row>
    <row r="62" spans="2:20" x14ac:dyDescent="0.25">
      <c r="B62" s="11">
        <f t="shared" si="51"/>
        <v>0</v>
      </c>
      <c r="C62" s="13">
        <f t="shared" si="60"/>
        <v>2.2159999999999997</v>
      </c>
      <c r="D62" s="14">
        <f t="shared" si="53"/>
        <v>2.4191333333333329</v>
      </c>
      <c r="E62" s="15">
        <f t="shared" si="61"/>
        <v>105377.44799999997</v>
      </c>
      <c r="F62" s="14">
        <f t="shared" si="62"/>
        <v>2.9103833333333329</v>
      </c>
      <c r="G62" s="15">
        <f t="shared" si="63"/>
        <v>126776.29799999998</v>
      </c>
      <c r="H62" s="14">
        <f t="shared" si="64"/>
        <v>3.7455083333333326</v>
      </c>
      <c r="I62" s="15">
        <f t="shared" si="65"/>
        <v>163154.34299999996</v>
      </c>
      <c r="J62" s="14">
        <f t="shared" si="66"/>
        <v>4.6788833333333333</v>
      </c>
      <c r="K62" s="15">
        <f t="shared" si="67"/>
        <v>203812.158</v>
      </c>
      <c r="L62" s="13">
        <f t="shared" si="68"/>
        <v>62.591799999999992</v>
      </c>
      <c r="M62" s="13">
        <f t="shared" si="69"/>
        <v>4.7779999999999996</v>
      </c>
      <c r="N62" s="14">
        <f t="shared" si="59"/>
        <v>0.33404999999999996</v>
      </c>
      <c r="O62" s="15">
        <f t="shared" si="70"/>
        <v>14551.217999999999</v>
      </c>
      <c r="P62" s="14">
        <f t="shared" si="71"/>
        <v>0.25545000000000001</v>
      </c>
      <c r="Q62" s="15">
        <f t="shared" si="72"/>
        <v>11127.402</v>
      </c>
      <c r="R62" s="7"/>
    </row>
    <row r="63" spans="2:20" x14ac:dyDescent="0.2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Q63" s="8"/>
    </row>
    <row r="64" spans="2:20" ht="19.5" x14ac:dyDescent="0.35">
      <c r="B64" s="9" t="s">
        <v>26</v>
      </c>
      <c r="C64" s="12" t="s">
        <v>11</v>
      </c>
      <c r="D64" s="29" t="s">
        <v>27</v>
      </c>
      <c r="E64" s="30"/>
      <c r="F64" s="29" t="s">
        <v>28</v>
      </c>
      <c r="G64" s="30"/>
      <c r="H64" s="29" t="s">
        <v>29</v>
      </c>
      <c r="I64" s="30"/>
      <c r="J64" s="31" t="s">
        <v>30</v>
      </c>
      <c r="K64" s="31"/>
      <c r="L64" s="10" t="s">
        <v>31</v>
      </c>
      <c r="M64" s="10" t="s">
        <v>22</v>
      </c>
      <c r="N64" s="32" t="s">
        <v>38</v>
      </c>
      <c r="O64" s="33"/>
      <c r="P64" s="28" t="s">
        <v>37</v>
      </c>
      <c r="Q64" s="28"/>
    </row>
    <row r="65" spans="2:17" x14ac:dyDescent="0.25">
      <c r="B65" s="1" t="s">
        <v>10</v>
      </c>
      <c r="C65" s="10" t="s">
        <v>12</v>
      </c>
      <c r="D65" s="10" t="s">
        <v>13</v>
      </c>
      <c r="E65" s="10" t="s">
        <v>14</v>
      </c>
      <c r="F65" s="10" t="s">
        <v>13</v>
      </c>
      <c r="G65" s="10" t="s">
        <v>14</v>
      </c>
      <c r="H65" s="10" t="s">
        <v>13</v>
      </c>
      <c r="I65" s="10" t="s">
        <v>14</v>
      </c>
      <c r="J65" s="10" t="s">
        <v>13</v>
      </c>
      <c r="K65" s="10" t="s">
        <v>14</v>
      </c>
      <c r="L65" s="10" t="s">
        <v>21</v>
      </c>
      <c r="M65" s="10" t="s">
        <v>20</v>
      </c>
      <c r="N65" s="10" t="s">
        <v>13</v>
      </c>
      <c r="O65" s="10" t="s">
        <v>14</v>
      </c>
      <c r="P65" s="27" t="s">
        <v>13</v>
      </c>
      <c r="Q65" s="27" t="s">
        <v>14</v>
      </c>
    </row>
    <row r="66" spans="2:17" x14ac:dyDescent="0.25">
      <c r="B66" s="11" t="str">
        <f t="shared" ref="B66:B75" si="73">B27</f>
        <v>Total</v>
      </c>
      <c r="C66" s="13">
        <f t="shared" ref="C66" si="74">($J$9*J14+$K$9*K14+$L$9*L14+$M$9*M14)/E14</f>
        <v>2.3903999999999996</v>
      </c>
      <c r="D66" s="14">
        <f>E14*C66/12</f>
        <v>0.47611360881542691</v>
      </c>
      <c r="E66" s="15">
        <f>D66*43560</f>
        <v>20739.508799999996</v>
      </c>
      <c r="F66" s="14">
        <f t="shared" ref="F66" si="75">D66+M14*($E$8-$D$8)/12</f>
        <v>0.60159535812672171</v>
      </c>
      <c r="G66" s="15">
        <f>F66*43560</f>
        <v>26205.493799999997</v>
      </c>
      <c r="H66" s="14">
        <f t="shared" ref="H66" si="76">D66+M14*($F$8-$D$8)/12</f>
        <v>0.77726980716253435</v>
      </c>
      <c r="I66" s="15">
        <f>H66*43560</f>
        <v>33857.872799999997</v>
      </c>
      <c r="J66" s="14">
        <f t="shared" ref="J66" si="77">D66+M14*($G$8-$D$8)/12</f>
        <v>0.98640605601469233</v>
      </c>
      <c r="K66" s="15">
        <f>J66*43560</f>
        <v>42967.847799999996</v>
      </c>
      <c r="L66" s="13">
        <f t="shared" ref="L66" si="78">J14*P$9+K14*Q$9+L14*R$9+M14*S$9</f>
        <v>11.657135004591366</v>
      </c>
      <c r="M66" s="13">
        <f t="shared" ref="M66" si="79">L66/E53</f>
        <v>6.3090780767168994E-4</v>
      </c>
      <c r="N66" s="14">
        <f t="shared" ref="N66:N75" si="80">M14*(0.44-0.1)/12</f>
        <v>5.6885059687786947E-2</v>
      </c>
      <c r="O66" s="15">
        <f>N66*43560</f>
        <v>2477.9131999999995</v>
      </c>
      <c r="P66" s="14">
        <f>M14*(0.26)/12</f>
        <v>4.3500339761248848E-2</v>
      </c>
      <c r="Q66" s="15">
        <f>P66*43560</f>
        <v>1894.8747999999998</v>
      </c>
    </row>
    <row r="67" spans="2:17" x14ac:dyDescent="0.25">
      <c r="B67" s="11">
        <f t="shared" si="73"/>
        <v>0</v>
      </c>
      <c r="C67" s="13">
        <f t="shared" ref="C67:C75" si="81">($J$9*J15+$K$9*K15+$L$9*L15+$M$9*M15)/E15</f>
        <v>2.4839999999999995</v>
      </c>
      <c r="D67" s="14">
        <f t="shared" ref="D67:D75" si="82">E15*C67/12</f>
        <v>12.254399999999999</v>
      </c>
      <c r="E67" s="15">
        <f t="shared" ref="E67:E75" si="83">D67*43560</f>
        <v>533801.66399999999</v>
      </c>
      <c r="F67" s="14">
        <f t="shared" ref="F67:F75" si="84">D67+M15*($E$8-$D$8)/12</f>
        <v>15.584399999999999</v>
      </c>
      <c r="G67" s="15">
        <f t="shared" ref="G67:G75" si="85">F67*43560</f>
        <v>678856.46399999992</v>
      </c>
      <c r="H67" s="14">
        <f t="shared" ref="H67:H75" si="86">D67+M15*($F$8-$D$8)/12</f>
        <v>20.246400000000001</v>
      </c>
      <c r="I67" s="15">
        <f t="shared" ref="I67:I75" si="87">H67*43560</f>
        <v>881933.18400000001</v>
      </c>
      <c r="J67" s="14">
        <f t="shared" ref="J67:J75" si="88">D67+M15*($G$8-$D$8)/12</f>
        <v>25.796399999999998</v>
      </c>
      <c r="K67" s="15">
        <f t="shared" ref="K67:K75" si="89">J67*43560</f>
        <v>1123691.1839999999</v>
      </c>
      <c r="L67" s="13">
        <f t="shared" ref="L67:L75" si="90">J15*P$9+K15*Q$9+L15*R$9+M15*S$9</f>
        <v>297.00640000000004</v>
      </c>
      <c r="M67" s="13">
        <f t="shared" ref="M67:M75" si="91">L67/E54</f>
        <v>6.2368847649451535E-4</v>
      </c>
      <c r="N67" s="14">
        <f t="shared" si="80"/>
        <v>1.5095999999999998</v>
      </c>
      <c r="O67" s="15">
        <f t="shared" ref="O67:O75" si="92">N67*43560</f>
        <v>65758.175999999992</v>
      </c>
      <c r="P67" s="14">
        <f t="shared" ref="P67:P75" si="93">M15*(0.26)/12</f>
        <v>1.1544000000000001</v>
      </c>
      <c r="Q67" s="15">
        <f t="shared" ref="Q67:Q75" si="94">P67*43560</f>
        <v>50285.664000000004</v>
      </c>
    </row>
    <row r="68" spans="2:17" x14ac:dyDescent="0.25">
      <c r="B68" s="11">
        <f t="shared" si="73"/>
        <v>0</v>
      </c>
      <c r="C68" s="13">
        <f t="shared" si="81"/>
        <v>2.484</v>
      </c>
      <c r="D68" s="14">
        <f t="shared" si="82"/>
        <v>1.49454</v>
      </c>
      <c r="E68" s="15">
        <f t="shared" si="83"/>
        <v>65102.162400000001</v>
      </c>
      <c r="F68" s="14">
        <f t="shared" si="84"/>
        <v>1.900665</v>
      </c>
      <c r="G68" s="15">
        <f t="shared" si="85"/>
        <v>82792.967400000009</v>
      </c>
      <c r="H68" s="14">
        <f t="shared" si="86"/>
        <v>2.4692400000000001</v>
      </c>
      <c r="I68" s="15">
        <f t="shared" si="87"/>
        <v>107560.0944</v>
      </c>
      <c r="J68" s="14">
        <f t="shared" si="88"/>
        <v>3.146115</v>
      </c>
      <c r="K68" s="15">
        <f t="shared" si="89"/>
        <v>137044.76939999999</v>
      </c>
      <c r="L68" s="13">
        <f t="shared" si="90"/>
        <v>36.222740000000002</v>
      </c>
      <c r="M68" s="13">
        <f t="shared" si="91"/>
        <v>6.2368847649451546E-4</v>
      </c>
      <c r="N68" s="14">
        <f t="shared" si="80"/>
        <v>0.18411</v>
      </c>
      <c r="O68" s="15">
        <f t="shared" si="92"/>
        <v>8019.8315999999995</v>
      </c>
      <c r="P68" s="14">
        <f t="shared" si="93"/>
        <v>0.14079</v>
      </c>
      <c r="Q68" s="15">
        <f t="shared" si="94"/>
        <v>6132.8123999999998</v>
      </c>
    </row>
    <row r="69" spans="2:17" x14ac:dyDescent="0.25">
      <c r="B69" s="11">
        <f t="shared" si="73"/>
        <v>0</v>
      </c>
      <c r="C69" s="13">
        <f t="shared" si="81"/>
        <v>2.4840000000000004</v>
      </c>
      <c r="D69" s="14">
        <f t="shared" si="82"/>
        <v>10.971000000000002</v>
      </c>
      <c r="E69" s="15">
        <f t="shared" si="83"/>
        <v>477896.76000000007</v>
      </c>
      <c r="F69" s="14">
        <f t="shared" si="84"/>
        <v>13.952250000000003</v>
      </c>
      <c r="G69" s="15">
        <f t="shared" si="85"/>
        <v>607760.01000000013</v>
      </c>
      <c r="H69" s="14">
        <f t="shared" si="86"/>
        <v>18.126000000000005</v>
      </c>
      <c r="I69" s="15">
        <f t="shared" si="87"/>
        <v>789568.56000000017</v>
      </c>
      <c r="J69" s="14">
        <f t="shared" si="88"/>
        <v>23.094750000000005</v>
      </c>
      <c r="K69" s="15">
        <f t="shared" si="89"/>
        <v>1006007.3100000002</v>
      </c>
      <c r="L69" s="13">
        <f t="shared" si="90"/>
        <v>265.90100000000001</v>
      </c>
      <c r="M69" s="13">
        <f t="shared" si="91"/>
        <v>6.2368847649451513E-4</v>
      </c>
      <c r="N69" s="14">
        <f t="shared" si="80"/>
        <v>1.3514999999999999</v>
      </c>
      <c r="O69" s="15">
        <f t="shared" si="92"/>
        <v>58871.34</v>
      </c>
      <c r="P69" s="14">
        <f t="shared" si="93"/>
        <v>1.0335000000000001</v>
      </c>
      <c r="Q69" s="15">
        <f t="shared" si="94"/>
        <v>45019.26</v>
      </c>
    </row>
    <row r="70" spans="2:17" x14ac:dyDescent="0.25">
      <c r="B70" s="11">
        <f t="shared" si="73"/>
        <v>0</v>
      </c>
      <c r="C70" s="13">
        <f t="shared" si="81"/>
        <v>2.4840000000000004</v>
      </c>
      <c r="D70" s="14">
        <f t="shared" si="82"/>
        <v>0.52992000000000006</v>
      </c>
      <c r="E70" s="15">
        <f t="shared" si="83"/>
        <v>23083.315200000001</v>
      </c>
      <c r="F70" s="14">
        <f t="shared" si="84"/>
        <v>0.67392000000000007</v>
      </c>
      <c r="G70" s="15">
        <f t="shared" si="85"/>
        <v>29355.955200000004</v>
      </c>
      <c r="H70" s="14">
        <f t="shared" si="86"/>
        <v>0.87552000000000008</v>
      </c>
      <c r="I70" s="15">
        <f t="shared" si="87"/>
        <v>38137.6512</v>
      </c>
      <c r="J70" s="14">
        <f t="shared" si="88"/>
        <v>1.1155200000000001</v>
      </c>
      <c r="K70" s="15">
        <f t="shared" si="89"/>
        <v>48592.051200000002</v>
      </c>
      <c r="L70" s="13">
        <f t="shared" si="90"/>
        <v>12.843520000000002</v>
      </c>
      <c r="M70" s="13">
        <f t="shared" si="91"/>
        <v>6.2368847649451524E-4</v>
      </c>
      <c r="N70" s="14">
        <f t="shared" si="80"/>
        <v>6.5280000000000005E-2</v>
      </c>
      <c r="O70" s="15">
        <f t="shared" si="92"/>
        <v>2843.5968000000003</v>
      </c>
      <c r="P70" s="14">
        <f t="shared" si="93"/>
        <v>4.9920000000000013E-2</v>
      </c>
      <c r="Q70" s="15">
        <f t="shared" si="94"/>
        <v>2174.5152000000007</v>
      </c>
    </row>
    <row r="71" spans="2:17" x14ac:dyDescent="0.25">
      <c r="B71" s="11">
        <f t="shared" si="73"/>
        <v>0</v>
      </c>
      <c r="C71" s="13">
        <f t="shared" si="81"/>
        <v>2.484</v>
      </c>
      <c r="D71" s="14">
        <f t="shared" si="82"/>
        <v>0.57545999999999997</v>
      </c>
      <c r="E71" s="15">
        <f t="shared" si="83"/>
        <v>25067.0376</v>
      </c>
      <c r="F71" s="14">
        <f t="shared" si="84"/>
        <v>0.73183500000000001</v>
      </c>
      <c r="G71" s="15">
        <f t="shared" si="85"/>
        <v>31878.732599999999</v>
      </c>
      <c r="H71" s="14">
        <f t="shared" si="86"/>
        <v>0.95076000000000005</v>
      </c>
      <c r="I71" s="15">
        <f t="shared" si="87"/>
        <v>41415.105600000003</v>
      </c>
      <c r="J71" s="14">
        <f t="shared" si="88"/>
        <v>1.2113849999999999</v>
      </c>
      <c r="K71" s="15">
        <f t="shared" si="89"/>
        <v>52767.9306</v>
      </c>
      <c r="L71" s="13">
        <f t="shared" si="90"/>
        <v>13.947259999999998</v>
      </c>
      <c r="M71" s="13">
        <f t="shared" si="91"/>
        <v>6.2368847649451513E-4</v>
      </c>
      <c r="N71" s="14">
        <f t="shared" si="80"/>
        <v>7.0889999999999995E-2</v>
      </c>
      <c r="O71" s="15">
        <f t="shared" si="92"/>
        <v>3087.9683999999997</v>
      </c>
      <c r="P71" s="14">
        <f t="shared" si="93"/>
        <v>5.4210000000000001E-2</v>
      </c>
      <c r="Q71" s="15">
        <f t="shared" si="94"/>
        <v>2361.3876</v>
      </c>
    </row>
    <row r="72" spans="2:17" x14ac:dyDescent="0.25">
      <c r="B72" s="11">
        <f t="shared" si="73"/>
        <v>0</v>
      </c>
      <c r="C72" s="13">
        <f t="shared" si="81"/>
        <v>2.484</v>
      </c>
      <c r="D72" s="14">
        <f t="shared" si="82"/>
        <v>0.53198999999999996</v>
      </c>
      <c r="E72" s="15">
        <f t="shared" si="83"/>
        <v>23173.484399999998</v>
      </c>
      <c r="F72" s="14">
        <f t="shared" si="84"/>
        <v>0.67655249999999989</v>
      </c>
      <c r="G72" s="15">
        <f t="shared" si="85"/>
        <v>29470.626899999996</v>
      </c>
      <c r="H72" s="14">
        <f t="shared" si="86"/>
        <v>0.87894000000000005</v>
      </c>
      <c r="I72" s="15">
        <f t="shared" si="87"/>
        <v>38286.626400000001</v>
      </c>
      <c r="J72" s="14">
        <f t="shared" si="88"/>
        <v>1.1198774999999999</v>
      </c>
      <c r="K72" s="15">
        <f t="shared" si="89"/>
        <v>48781.863899999997</v>
      </c>
      <c r="L72" s="13">
        <f t="shared" si="90"/>
        <v>12.893689999999998</v>
      </c>
      <c r="M72" s="13">
        <f t="shared" si="91"/>
        <v>6.2368847649451524E-4</v>
      </c>
      <c r="N72" s="14">
        <f t="shared" si="80"/>
        <v>6.5534999999999982E-2</v>
      </c>
      <c r="O72" s="15">
        <f t="shared" si="92"/>
        <v>2854.7045999999991</v>
      </c>
      <c r="P72" s="14">
        <f t="shared" si="93"/>
        <v>5.0114999999999993E-2</v>
      </c>
      <c r="Q72" s="15">
        <f t="shared" si="94"/>
        <v>2183.0093999999999</v>
      </c>
    </row>
    <row r="73" spans="2:17" x14ac:dyDescent="0.25">
      <c r="B73" s="11">
        <f t="shared" si="73"/>
        <v>0</v>
      </c>
      <c r="C73" s="13">
        <f t="shared" si="81"/>
        <v>2.4840000000000004</v>
      </c>
      <c r="D73" s="14">
        <f t="shared" si="82"/>
        <v>0.41607</v>
      </c>
      <c r="E73" s="15">
        <f t="shared" si="83"/>
        <v>18124.0092</v>
      </c>
      <c r="F73" s="14">
        <f t="shared" si="84"/>
        <v>0.52913250000000001</v>
      </c>
      <c r="G73" s="15">
        <f t="shared" si="85"/>
        <v>23049.011699999999</v>
      </c>
      <c r="H73" s="14">
        <f t="shared" si="86"/>
        <v>0.68742000000000003</v>
      </c>
      <c r="I73" s="15">
        <f t="shared" si="87"/>
        <v>29944.015200000002</v>
      </c>
      <c r="J73" s="14">
        <f t="shared" si="88"/>
        <v>0.87585749999999996</v>
      </c>
      <c r="K73" s="15">
        <f t="shared" si="89"/>
        <v>38152.352699999996</v>
      </c>
      <c r="L73" s="13">
        <f t="shared" si="90"/>
        <v>10.084169999999999</v>
      </c>
      <c r="M73" s="13">
        <f t="shared" si="91"/>
        <v>6.2368847649451513E-4</v>
      </c>
      <c r="N73" s="14">
        <f t="shared" si="80"/>
        <v>5.1254999999999995E-2</v>
      </c>
      <c r="O73" s="15">
        <f t="shared" si="92"/>
        <v>2232.6677999999997</v>
      </c>
      <c r="P73" s="14">
        <f t="shared" si="93"/>
        <v>3.9195000000000001E-2</v>
      </c>
      <c r="Q73" s="15">
        <f t="shared" si="94"/>
        <v>1707.3342</v>
      </c>
    </row>
    <row r="74" spans="2:17" x14ac:dyDescent="0.25">
      <c r="B74" s="11">
        <f t="shared" si="73"/>
        <v>0</v>
      </c>
      <c r="C74" s="13">
        <f t="shared" si="81"/>
        <v>2.4840000000000004</v>
      </c>
      <c r="D74" s="14">
        <f t="shared" si="82"/>
        <v>0.36432000000000003</v>
      </c>
      <c r="E74" s="15">
        <f t="shared" si="83"/>
        <v>15869.779200000001</v>
      </c>
      <c r="F74" s="14">
        <f t="shared" si="84"/>
        <v>0.46332000000000007</v>
      </c>
      <c r="G74" s="15">
        <f t="shared" si="85"/>
        <v>20182.219200000003</v>
      </c>
      <c r="H74" s="14">
        <f t="shared" si="86"/>
        <v>0.60192000000000001</v>
      </c>
      <c r="I74" s="15">
        <f t="shared" si="87"/>
        <v>26219.635200000001</v>
      </c>
      <c r="J74" s="14">
        <f t="shared" si="88"/>
        <v>0.76692000000000005</v>
      </c>
      <c r="K74" s="15">
        <f t="shared" si="89"/>
        <v>33407.035199999998</v>
      </c>
      <c r="L74" s="13">
        <f t="shared" si="90"/>
        <v>8.8299200000000013</v>
      </c>
      <c r="M74" s="13">
        <f t="shared" si="91"/>
        <v>6.2368847649451535E-4</v>
      </c>
      <c r="N74" s="14">
        <f t="shared" si="80"/>
        <v>4.4879999999999996E-2</v>
      </c>
      <c r="O74" s="15">
        <f t="shared" si="92"/>
        <v>1954.9727999999998</v>
      </c>
      <c r="P74" s="14">
        <f t="shared" si="93"/>
        <v>3.4320000000000003E-2</v>
      </c>
      <c r="Q74" s="15">
        <f t="shared" si="94"/>
        <v>1494.9792000000002</v>
      </c>
    </row>
    <row r="75" spans="2:17" x14ac:dyDescent="0.25">
      <c r="B75" s="11">
        <f t="shared" si="73"/>
        <v>0</v>
      </c>
      <c r="C75" s="13">
        <f t="shared" si="81"/>
        <v>2.484</v>
      </c>
      <c r="D75" s="14">
        <f t="shared" si="82"/>
        <v>2.7117</v>
      </c>
      <c r="E75" s="15">
        <f t="shared" si="83"/>
        <v>118121.652</v>
      </c>
      <c r="F75" s="14">
        <f t="shared" si="84"/>
        <v>3.4485749999999999</v>
      </c>
      <c r="G75" s="15">
        <f t="shared" si="85"/>
        <v>150219.927</v>
      </c>
      <c r="H75" s="14">
        <f t="shared" si="86"/>
        <v>4.4802</v>
      </c>
      <c r="I75" s="15">
        <f t="shared" si="87"/>
        <v>195157.51199999999</v>
      </c>
      <c r="J75" s="14">
        <f t="shared" si="88"/>
        <v>5.7083250000000003</v>
      </c>
      <c r="K75" s="15">
        <f t="shared" si="89"/>
        <v>248654.63700000002</v>
      </c>
      <c r="L75" s="13">
        <f t="shared" si="90"/>
        <v>65.722699999999989</v>
      </c>
      <c r="M75" s="13">
        <f t="shared" si="91"/>
        <v>6.2368847649451524E-4</v>
      </c>
      <c r="N75" s="14">
        <f t="shared" si="80"/>
        <v>0.33404999999999996</v>
      </c>
      <c r="O75" s="15">
        <f t="shared" si="92"/>
        <v>14551.217999999999</v>
      </c>
      <c r="P75" s="14">
        <f t="shared" si="93"/>
        <v>0.25545000000000001</v>
      </c>
      <c r="Q75" s="15">
        <f t="shared" si="94"/>
        <v>11127.402</v>
      </c>
    </row>
  </sheetData>
  <mergeCells count="27">
    <mergeCell ref="J12:M12"/>
    <mergeCell ref="J25:K25"/>
    <mergeCell ref="J38:K38"/>
    <mergeCell ref="D12:E12"/>
    <mergeCell ref="D25:E25"/>
    <mergeCell ref="D38:E38"/>
    <mergeCell ref="F25:G25"/>
    <mergeCell ref="H25:I25"/>
    <mergeCell ref="H38:I38"/>
    <mergeCell ref="F38:G38"/>
    <mergeCell ref="F12:I12"/>
    <mergeCell ref="P25:Q25"/>
    <mergeCell ref="P38:Q38"/>
    <mergeCell ref="P51:Q51"/>
    <mergeCell ref="P64:Q64"/>
    <mergeCell ref="D51:E51"/>
    <mergeCell ref="F51:G51"/>
    <mergeCell ref="H51:I51"/>
    <mergeCell ref="J51:K51"/>
    <mergeCell ref="D64:E64"/>
    <mergeCell ref="F64:G64"/>
    <mergeCell ref="H64:I64"/>
    <mergeCell ref="J64:K64"/>
    <mergeCell ref="N25:O25"/>
    <mergeCell ref="N38:O38"/>
    <mergeCell ref="N51:O51"/>
    <mergeCell ref="N64:O64"/>
  </mergeCells>
  <conditionalFormatting sqref="N14:N23">
    <cfRule type="expression" dxfId="5" priority="6">
      <formula>$N14&lt;&gt;$E14</formula>
    </cfRule>
  </conditionalFormatting>
  <conditionalFormatting sqref="B40:Q49">
    <cfRule type="expression" dxfId="4" priority="5">
      <formula>$C14=2</formula>
    </cfRule>
  </conditionalFormatting>
  <conditionalFormatting sqref="B27:O36">
    <cfRule type="expression" dxfId="3" priority="4">
      <formula>$C14=1</formula>
    </cfRule>
  </conditionalFormatting>
  <conditionalFormatting sqref="B53:Q62">
    <cfRule type="expression" dxfId="2" priority="3">
      <formula>$C14=3</formula>
    </cfRule>
  </conditionalFormatting>
  <conditionalFormatting sqref="B66:Q75">
    <cfRule type="expression" dxfId="1" priority="2">
      <formula>$C14=4</formula>
    </cfRule>
  </conditionalFormatting>
  <conditionalFormatting sqref="P27:Q36">
    <cfRule type="expression" dxfId="0" priority="1">
      <formula>$C14=1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2017-11-21T23:59:24Z</dcterms:modified>
</cp:coreProperties>
</file>