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191313-000\05-Engineering\Civil\"/>
    </mc:Choice>
  </mc:AlternateContent>
  <xr:revisionPtr revIDLastSave="0" documentId="13_ncr:1_{FB43A60A-EEFA-40F4-AC7B-57C12E497E8E}" xr6:coauthVersionLast="45" xr6:coauthVersionMax="45" xr10:uidLastSave="{00000000-0000-0000-0000-000000000000}"/>
  <bookViews>
    <workbookView xWindow="-120" yWindow="-120" windowWidth="30960" windowHeight="16920" activeTab="1" xr2:uid="{00000000-000D-0000-FFFF-FFFF00000000}"/>
  </bookViews>
  <sheets>
    <sheet name="Hydrology" sheetId="4" r:id="rId1"/>
    <sheet name="Hydraulics--North" sheetId="1" r:id="rId2"/>
    <sheet name="Hydraulics--South" sheetId="2" r:id="rId3"/>
    <sheet name="Curb Cut Capacity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5" l="1"/>
  <c r="P47" i="1"/>
  <c r="L47" i="1"/>
  <c r="M47" i="1" s="1"/>
  <c r="L46" i="1"/>
  <c r="M46" i="1" s="1"/>
  <c r="O46" i="1" s="1"/>
  <c r="G46" i="1"/>
  <c r="P18" i="2"/>
  <c r="P16" i="2"/>
  <c r="P14" i="2"/>
  <c r="P21" i="2"/>
  <c r="P24" i="2"/>
  <c r="P27" i="2"/>
  <c r="P30" i="2"/>
  <c r="P33" i="2"/>
  <c r="P36" i="2"/>
  <c r="L18" i="2"/>
  <c r="M18" i="2" s="1"/>
  <c r="O18" i="2" s="1"/>
  <c r="L17" i="2"/>
  <c r="M17" i="2" s="1"/>
  <c r="B17" i="2"/>
  <c r="L36" i="2"/>
  <c r="M36" i="2" s="1"/>
  <c r="L35" i="2"/>
  <c r="M35" i="2" s="1"/>
  <c r="N35" i="2" s="1"/>
  <c r="G35" i="2"/>
  <c r="F17" i="2" s="1"/>
  <c r="L33" i="2"/>
  <c r="M33" i="2" s="1"/>
  <c r="L32" i="2"/>
  <c r="M32" i="2" s="1"/>
  <c r="G32" i="2"/>
  <c r="L30" i="2"/>
  <c r="M30" i="2" s="1"/>
  <c r="L29" i="2"/>
  <c r="M29" i="2" s="1"/>
  <c r="N29" i="2" s="1"/>
  <c r="G29" i="2"/>
  <c r="L27" i="2"/>
  <c r="M27" i="2" s="1"/>
  <c r="L26" i="2"/>
  <c r="M26" i="2" s="1"/>
  <c r="G26" i="2"/>
  <c r="F13" i="2" s="1"/>
  <c r="L24" i="2"/>
  <c r="M24" i="2" s="1"/>
  <c r="L23" i="2"/>
  <c r="M23" i="2" s="1"/>
  <c r="G23" i="2"/>
  <c r="F11" i="2" s="1"/>
  <c r="L21" i="2"/>
  <c r="M21" i="2" s="1"/>
  <c r="O21" i="2" s="1"/>
  <c r="L20" i="2"/>
  <c r="M20" i="2" s="1"/>
  <c r="N20" i="2" s="1"/>
  <c r="G20" i="2"/>
  <c r="F7" i="2" s="1"/>
  <c r="L16" i="2"/>
  <c r="M16" i="2" s="1"/>
  <c r="L15" i="2"/>
  <c r="M15" i="2" s="1"/>
  <c r="B15" i="2"/>
  <c r="L14" i="2"/>
  <c r="M14" i="2" s="1"/>
  <c r="L13" i="2"/>
  <c r="M13" i="2" s="1"/>
  <c r="B13" i="2"/>
  <c r="L12" i="2"/>
  <c r="M12" i="2" s="1"/>
  <c r="N12" i="2" s="1"/>
  <c r="L11" i="2"/>
  <c r="M11" i="2" s="1"/>
  <c r="O11" i="2" s="1"/>
  <c r="B11" i="2"/>
  <c r="L10" i="2"/>
  <c r="M10" i="2" s="1"/>
  <c r="L9" i="2"/>
  <c r="M9" i="2" s="1"/>
  <c r="B9" i="2"/>
  <c r="L8" i="2"/>
  <c r="M8" i="2" s="1"/>
  <c r="L7" i="2"/>
  <c r="M7" i="2" s="1"/>
  <c r="O7" i="2" s="1"/>
  <c r="B7" i="2"/>
  <c r="A7" i="2"/>
  <c r="A9" i="2" s="1"/>
  <c r="A11" i="2" s="1"/>
  <c r="A13" i="2" s="1"/>
  <c r="A15" i="2" s="1"/>
  <c r="A17" i="2" s="1"/>
  <c r="P6" i="2"/>
  <c r="L6" i="2"/>
  <c r="M6" i="2" s="1"/>
  <c r="L5" i="2"/>
  <c r="M5" i="2" s="1"/>
  <c r="N5" i="2" s="1"/>
  <c r="G5" i="2"/>
  <c r="P44" i="1"/>
  <c r="P41" i="1"/>
  <c r="P38" i="1"/>
  <c r="P35" i="1"/>
  <c r="P30" i="1"/>
  <c r="P27" i="1"/>
  <c r="P24" i="1"/>
  <c r="P19" i="1"/>
  <c r="P14" i="1"/>
  <c r="P6" i="1"/>
  <c r="A31" i="1"/>
  <c r="A23" i="1"/>
  <c r="A7" i="1"/>
  <c r="A9" i="1" s="1"/>
  <c r="A11" i="1" s="1"/>
  <c r="A13" i="1" s="1"/>
  <c r="A15" i="1" s="1"/>
  <c r="L22" i="1"/>
  <c r="M22" i="1" s="1"/>
  <c r="L44" i="1"/>
  <c r="M44" i="1" s="1"/>
  <c r="L43" i="1"/>
  <c r="M43" i="1" s="1"/>
  <c r="L41" i="1"/>
  <c r="M41" i="1" s="1"/>
  <c r="L40" i="1"/>
  <c r="M40" i="1" s="1"/>
  <c r="L38" i="1"/>
  <c r="M38" i="1" s="1"/>
  <c r="L37" i="1"/>
  <c r="M37" i="1" s="1"/>
  <c r="L35" i="1"/>
  <c r="M35" i="1" s="1"/>
  <c r="O35" i="1" s="1"/>
  <c r="L34" i="1"/>
  <c r="M34" i="1" s="1"/>
  <c r="L32" i="1"/>
  <c r="M32" i="1" s="1"/>
  <c r="L31" i="1"/>
  <c r="M31" i="1" s="1"/>
  <c r="L30" i="1"/>
  <c r="M30" i="1" s="1"/>
  <c r="O30" i="1" s="1"/>
  <c r="L29" i="1"/>
  <c r="M29" i="1" s="1"/>
  <c r="L27" i="1"/>
  <c r="M27" i="1" s="1"/>
  <c r="O27" i="1" s="1"/>
  <c r="L26" i="1"/>
  <c r="M26" i="1" s="1"/>
  <c r="L24" i="1"/>
  <c r="M24" i="1" s="1"/>
  <c r="L23" i="1"/>
  <c r="M23" i="1" s="1"/>
  <c r="L21" i="1"/>
  <c r="M21" i="1" s="1"/>
  <c r="L19" i="1"/>
  <c r="M19" i="1" s="1"/>
  <c r="O19" i="1" s="1"/>
  <c r="L18" i="1"/>
  <c r="M18" i="1" s="1"/>
  <c r="L16" i="1"/>
  <c r="M16" i="1" s="1"/>
  <c r="L15" i="1"/>
  <c r="M15" i="1" s="1"/>
  <c r="L14" i="1"/>
  <c r="M14" i="1" s="1"/>
  <c r="O14" i="1" s="1"/>
  <c r="L13" i="1"/>
  <c r="M13" i="1" s="1"/>
  <c r="L12" i="1"/>
  <c r="M12" i="1" s="1"/>
  <c r="O12" i="1" s="1"/>
  <c r="L11" i="1"/>
  <c r="M11" i="1" s="1"/>
  <c r="L10" i="1"/>
  <c r="M10" i="1" s="1"/>
  <c r="L9" i="1"/>
  <c r="M9" i="1" s="1"/>
  <c r="L8" i="1"/>
  <c r="M8" i="1" s="1"/>
  <c r="O8" i="1" s="1"/>
  <c r="L7" i="1"/>
  <c r="M7" i="1" s="1"/>
  <c r="L6" i="1"/>
  <c r="M6" i="1" s="1"/>
  <c r="L5" i="1"/>
  <c r="M5" i="1" s="1"/>
  <c r="G43" i="1"/>
  <c r="G40" i="1"/>
  <c r="F13" i="1" s="1"/>
  <c r="G37" i="1"/>
  <c r="F31" i="1" s="1"/>
  <c r="G34" i="1"/>
  <c r="F11" i="1" s="1"/>
  <c r="B31" i="1"/>
  <c r="G29" i="1"/>
  <c r="G26" i="1"/>
  <c r="B23" i="1"/>
  <c r="G21" i="1"/>
  <c r="G18" i="1"/>
  <c r="G5" i="1"/>
  <c r="G7" i="1" s="1"/>
  <c r="B15" i="1"/>
  <c r="B13" i="1"/>
  <c r="B11" i="1"/>
  <c r="B9" i="1"/>
  <c r="B7" i="1"/>
  <c r="F23" i="1" l="1"/>
  <c r="G23" i="1" s="1"/>
  <c r="F15" i="1" s="1"/>
  <c r="O47" i="1"/>
  <c r="N47" i="1"/>
  <c r="N46" i="1"/>
  <c r="R46" i="1" s="1"/>
  <c r="F15" i="2"/>
  <c r="O12" i="2"/>
  <c r="R12" i="2" s="1"/>
  <c r="G7" i="2"/>
  <c r="N30" i="2"/>
  <c r="O30" i="2"/>
  <c r="N36" i="2"/>
  <c r="O36" i="2"/>
  <c r="O15" i="2"/>
  <c r="N15" i="2"/>
  <c r="O32" i="2"/>
  <c r="N32" i="2"/>
  <c r="O26" i="2"/>
  <c r="N26" i="2"/>
  <c r="N13" i="2"/>
  <c r="O13" i="2"/>
  <c r="O5" i="2"/>
  <c r="R5" i="2" s="1"/>
  <c r="N7" i="2"/>
  <c r="R7" i="2" s="1"/>
  <c r="N21" i="2"/>
  <c r="R21" i="2" s="1"/>
  <c r="O17" i="2"/>
  <c r="N17" i="2"/>
  <c r="N18" i="2"/>
  <c r="R18" i="2" s="1"/>
  <c r="O8" i="2"/>
  <c r="N8" i="2"/>
  <c r="O14" i="2"/>
  <c r="N14" i="2"/>
  <c r="O16" i="2"/>
  <c r="N16" i="2"/>
  <c r="O9" i="2"/>
  <c r="N9" i="2"/>
  <c r="O10" i="2"/>
  <c r="N10" i="2"/>
  <c r="N23" i="2"/>
  <c r="O23" i="2"/>
  <c r="O27" i="2"/>
  <c r="N27" i="2"/>
  <c r="O33" i="2"/>
  <c r="N33" i="2"/>
  <c r="O6" i="2"/>
  <c r="N6" i="2"/>
  <c r="O24" i="2"/>
  <c r="N24" i="2"/>
  <c r="N11" i="2"/>
  <c r="R11" i="2" s="1"/>
  <c r="O20" i="2"/>
  <c r="R20" i="2" s="1"/>
  <c r="O29" i="2"/>
  <c r="R29" i="2" s="1"/>
  <c r="O35" i="2"/>
  <c r="R35" i="2" s="1"/>
  <c r="O18" i="1"/>
  <c r="N18" i="1"/>
  <c r="O37" i="1"/>
  <c r="N37" i="1"/>
  <c r="O43" i="1"/>
  <c r="N43" i="1"/>
  <c r="O44" i="1"/>
  <c r="N44" i="1"/>
  <c r="O40" i="1"/>
  <c r="N40" i="1"/>
  <c r="O41" i="1"/>
  <c r="N41" i="1"/>
  <c r="O38" i="1"/>
  <c r="N38" i="1"/>
  <c r="O34" i="1"/>
  <c r="N34" i="1"/>
  <c r="N35" i="1"/>
  <c r="R35" i="1" s="1"/>
  <c r="O31" i="1"/>
  <c r="N31" i="1"/>
  <c r="O32" i="1"/>
  <c r="N32" i="1"/>
  <c r="O29" i="1"/>
  <c r="N29" i="1"/>
  <c r="N30" i="1"/>
  <c r="R30" i="1" s="1"/>
  <c r="O26" i="1"/>
  <c r="N26" i="1"/>
  <c r="N27" i="1"/>
  <c r="R27" i="1" s="1"/>
  <c r="O23" i="1"/>
  <c r="N23" i="1"/>
  <c r="O24" i="1"/>
  <c r="N24" i="1"/>
  <c r="O21" i="1"/>
  <c r="N21" i="1"/>
  <c r="O22" i="1"/>
  <c r="N22" i="1"/>
  <c r="N19" i="1"/>
  <c r="R19" i="1" s="1"/>
  <c r="O15" i="1"/>
  <c r="N15" i="1"/>
  <c r="O16" i="1"/>
  <c r="N16" i="1"/>
  <c r="O13" i="1"/>
  <c r="N13" i="1"/>
  <c r="N14" i="1"/>
  <c r="R14" i="1" s="1"/>
  <c r="O11" i="1"/>
  <c r="N11" i="1"/>
  <c r="N12" i="1"/>
  <c r="R12" i="1" s="1"/>
  <c r="O9" i="1"/>
  <c r="N9" i="1"/>
  <c r="O10" i="1"/>
  <c r="N10" i="1"/>
  <c r="O7" i="1"/>
  <c r="N7" i="1"/>
  <c r="N8" i="1"/>
  <c r="R8" i="1" s="1"/>
  <c r="O6" i="1"/>
  <c r="N6" i="1"/>
  <c r="O5" i="1"/>
  <c r="N5" i="1"/>
  <c r="G31" i="1"/>
  <c r="F9" i="1" s="1"/>
  <c r="R32" i="2" l="1"/>
  <c r="R47" i="1"/>
  <c r="R36" i="2"/>
  <c r="R27" i="2"/>
  <c r="R16" i="2"/>
  <c r="R10" i="2"/>
  <c r="R6" i="2"/>
  <c r="R30" i="2"/>
  <c r="R13" i="2"/>
  <c r="R24" i="2"/>
  <c r="R15" i="2"/>
  <c r="R9" i="2"/>
  <c r="G9" i="2"/>
  <c r="G11" i="2" s="1"/>
  <c r="G13" i="2" s="1"/>
  <c r="G15" i="2" s="1"/>
  <c r="G17" i="2" s="1"/>
  <c r="R14" i="2"/>
  <c r="R26" i="2"/>
  <c r="R33" i="2"/>
  <c r="R17" i="2"/>
  <c r="R23" i="2"/>
  <c r="R8" i="2"/>
  <c r="R41" i="1"/>
  <c r="R6" i="1"/>
  <c r="R26" i="1"/>
  <c r="R40" i="1"/>
  <c r="R5" i="1"/>
  <c r="R34" i="1"/>
  <c r="R44" i="1"/>
  <c r="R18" i="1"/>
  <c r="R7" i="1"/>
  <c r="R23" i="1"/>
  <c r="R9" i="1"/>
  <c r="R21" i="1"/>
  <c r="R15" i="1"/>
  <c r="R11" i="1"/>
  <c r="G9" i="1"/>
  <c r="G11" i="1" s="1"/>
  <c r="G13" i="1" s="1"/>
  <c r="G15" i="1" s="1"/>
  <c r="R10" i="1"/>
  <c r="R13" i="1"/>
  <c r="R22" i="1"/>
  <c r="R31" i="1"/>
  <c r="R37" i="1"/>
  <c r="R24" i="1"/>
  <c r="R32" i="1"/>
  <c r="R38" i="1"/>
  <c r="R43" i="1"/>
  <c r="R29" i="1"/>
  <c r="R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 Eblen</author>
  </authors>
  <commentList>
    <comment ref="J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Depth of Flow in pipe (ft)</t>
        </r>
      </text>
    </comment>
    <comment ref="K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Diemeter of pipe (ft)</t>
        </r>
      </text>
    </comment>
    <comment ref="L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Depth of Flow (Y) to Pipe Diameter (D) Ratio</t>
        </r>
      </text>
    </comment>
    <comment ref="M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Angle related to flow depth in pipe</t>
        </r>
      </text>
    </comment>
    <comment ref="N4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Area of water within the pipe (square feet)</t>
        </r>
      </text>
    </comment>
    <comment ref="O4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Wetted Perimeter of water within the pipe (ft)</t>
        </r>
      </text>
    </comment>
    <comment ref="P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Slope of pipe (ft/ft)</t>
        </r>
      </text>
    </comment>
    <comment ref="Q4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Manning's n roughness coefficient</t>
        </r>
      </text>
    </comment>
    <comment ref="R4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Amount of water flowing through the pipe (cubic feet per second)</t>
        </r>
      </text>
    </comment>
    <comment ref="F9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Lines E, K &amp; O</t>
        </r>
      </text>
    </comment>
    <comment ref="F11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F</t>
        </r>
      </text>
    </comment>
    <comment ref="F13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L</t>
        </r>
      </text>
    </comment>
    <comment ref="F15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Lines B, C &amp; D</t>
        </r>
      </text>
    </comment>
    <comment ref="F23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Lines D &amp; R</t>
        </r>
      </text>
    </comment>
    <comment ref="F31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 Eblen</author>
  </authors>
  <commentList>
    <comment ref="J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Depth of Flow in pipe (ft)</t>
        </r>
      </text>
    </comment>
    <comment ref="K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Diemeter of pipe (ft)</t>
        </r>
      </text>
    </comment>
    <comment ref="L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Depth of Flow (Y) to Pipe Diameter (D) Ratio</t>
        </r>
      </text>
    </comment>
    <comment ref="M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Angle related to flow depth in pipe</t>
        </r>
      </text>
    </comment>
    <comment ref="N4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Area of water within the pipe (square feet)</t>
        </r>
      </text>
    </comment>
    <comment ref="O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Wetted Perimeter of water within the pipe (ft)</t>
        </r>
      </text>
    </comment>
    <comment ref="P4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Slope of pipe (ft/ft)</t>
        </r>
      </text>
    </comment>
    <comment ref="Q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Manning's n roughness coefficient</t>
        </r>
      </text>
    </comment>
    <comment ref="R4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Amount of water flowing through the pipe (cubic feet per second)</t>
        </r>
      </text>
    </comment>
    <comment ref="F7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J</t>
        </r>
      </text>
    </comment>
    <comment ref="F1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M</t>
        </r>
      </text>
    </comment>
    <comment ref="F13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N</t>
        </r>
      </text>
    </comment>
    <comment ref="F15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Lines H &amp; Q</t>
        </r>
      </text>
    </comment>
    <comment ref="F17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Matt Eblen:</t>
        </r>
        <r>
          <rPr>
            <sz val="9"/>
            <color indexed="81"/>
            <rFont val="Tahoma"/>
            <family val="2"/>
          </rPr>
          <t xml:space="preserve">
From Line P</t>
        </r>
      </text>
    </comment>
  </commentList>
</comments>
</file>

<file path=xl/sharedStrings.xml><?xml version="1.0" encoding="utf-8"?>
<sst xmlns="http://schemas.openxmlformats.org/spreadsheetml/2006/main" count="187" uniqueCount="83">
  <si>
    <t>STORM NETWORK (NORTH)</t>
  </si>
  <si>
    <t>A6</t>
  </si>
  <si>
    <t>A5</t>
  </si>
  <si>
    <t>FROM</t>
  </si>
  <si>
    <t>TO</t>
  </si>
  <si>
    <t>A4</t>
  </si>
  <si>
    <t>A3</t>
  </si>
  <si>
    <t>A2</t>
  </si>
  <si>
    <t>A1</t>
  </si>
  <si>
    <t>EX A0</t>
  </si>
  <si>
    <t>LOCAL</t>
  </si>
  <si>
    <t>CUMULATIVE</t>
  </si>
  <si>
    <t>FLOWS (CFS)</t>
  </si>
  <si>
    <t>ADDITIONAL</t>
  </si>
  <si>
    <t>PIPE FULL--&gt;</t>
  </si>
  <si>
    <t>DESIGN--&gt;</t>
  </si>
  <si>
    <t>LINE</t>
  </si>
  <si>
    <t>A</t>
  </si>
  <si>
    <t>B</t>
  </si>
  <si>
    <t>B1</t>
  </si>
  <si>
    <t>C2</t>
  </si>
  <si>
    <t>C1</t>
  </si>
  <si>
    <t>C</t>
  </si>
  <si>
    <t>D</t>
  </si>
  <si>
    <t>D1</t>
  </si>
  <si>
    <t>E</t>
  </si>
  <si>
    <t>E2</t>
  </si>
  <si>
    <t>E1</t>
  </si>
  <si>
    <t>F</t>
  </si>
  <si>
    <t>F1</t>
  </si>
  <si>
    <t>K</t>
  </si>
  <si>
    <t>K1</t>
  </si>
  <si>
    <t>L</t>
  </si>
  <si>
    <t>L1</t>
  </si>
  <si>
    <t>O</t>
  </si>
  <si>
    <t>O1</t>
  </si>
  <si>
    <t>Y</t>
  </si>
  <si>
    <t>Y/D</t>
  </si>
  <si>
    <t>BETA</t>
  </si>
  <si>
    <t>AREA</t>
  </si>
  <si>
    <t>Pw</t>
  </si>
  <si>
    <t>SLOPE</t>
  </si>
  <si>
    <t>"n"</t>
  </si>
  <si>
    <t>Q</t>
  </si>
  <si>
    <t>PIPE CALCULATIONS</t>
  </si>
  <si>
    <t>G7</t>
  </si>
  <si>
    <t>G6</t>
  </si>
  <si>
    <t>G5</t>
  </si>
  <si>
    <t>G4</t>
  </si>
  <si>
    <t>G3</t>
  </si>
  <si>
    <t>G2</t>
  </si>
  <si>
    <t>G1</t>
  </si>
  <si>
    <t>EX G0</t>
  </si>
  <si>
    <t>G</t>
  </si>
  <si>
    <t>STORM NETWORK (SOUTH)</t>
  </si>
  <si>
    <t>J</t>
  </si>
  <si>
    <t>J1</t>
  </si>
  <si>
    <t>M</t>
  </si>
  <si>
    <t>M1</t>
  </si>
  <si>
    <t>N</t>
  </si>
  <si>
    <t>N1</t>
  </si>
  <si>
    <t>H</t>
  </si>
  <si>
    <t>H1</t>
  </si>
  <si>
    <t>Q1</t>
  </si>
  <si>
    <t>P</t>
  </si>
  <si>
    <t>P1</t>
  </si>
  <si>
    <t>R</t>
  </si>
  <si>
    <t>R1</t>
  </si>
  <si>
    <t>WHERE:</t>
  </si>
  <si>
    <t>Y = Depth of Flow in the pipe (ft)</t>
  </si>
  <si>
    <t>D = Diameter of pipe (ft)</t>
  </si>
  <si>
    <t>Y/D = Ratio of Depth of Flow (Y) to Diameter (D)</t>
  </si>
  <si>
    <t>BETA = Angle of flow within the pipe (used to calculate flow within the pipe)</t>
  </si>
  <si>
    <t>Pw = Wetter Perimeter within the pipe (ft)</t>
  </si>
  <si>
    <t>Area  = Area of water within the pipe (sq ft)</t>
  </si>
  <si>
    <t>Slope = slope of the pipe (ft/ft)</t>
  </si>
  <si>
    <t>n' = Manning's "n" value of the pipe</t>
  </si>
  <si>
    <t>Q = Carrying capacity within the pipe based on other variables noted above</t>
  </si>
  <si>
    <t>H (ft)</t>
  </si>
  <si>
    <t>L (ft)</t>
  </si>
  <si>
    <t>Q (cfs)</t>
  </si>
  <si>
    <t>NOTE:</t>
  </si>
  <si>
    <t>Flows calculated and shown on the Drainage Area 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</si>
</sst>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2" fontId="0" fillId="0" borderId="3" xfId="0" applyNumberFormat="1" applyBorder="1" applyAlignment="1">
      <alignment horizontal="center"/>
    </xf>
    <xf numFmtId="0" fontId="1" fillId="0" borderId="3" xfId="0" applyFont="1" applyBorder="1"/>
    <xf numFmtId="0" fontId="0" fillId="0" borderId="4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1" fillId="0" borderId="0" xfId="0" applyFont="1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/>
    <xf numFmtId="0" fontId="1" fillId="0" borderId="9" xfId="0" applyFont="1" applyBorder="1"/>
    <xf numFmtId="0" fontId="0" fillId="0" borderId="10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8" xfId="0" applyBorder="1"/>
    <xf numFmtId="2" fontId="0" fillId="0" borderId="9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0" fillId="0" borderId="0" xfId="0" quotePrefix="1"/>
    <xf numFmtId="0" fontId="0" fillId="2" borderId="6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2" fontId="0" fillId="2" borderId="0" xfId="0" applyNumberFormat="1" applyFill="1" applyBorder="1" applyAlignment="1">
      <alignment horizontal="center"/>
    </xf>
    <xf numFmtId="0" fontId="1" fillId="2" borderId="0" xfId="0" applyFont="1" applyFill="1" applyBorder="1"/>
    <xf numFmtId="0" fontId="0" fillId="2" borderId="7" xfId="0" applyFill="1" applyBorder="1"/>
    <xf numFmtId="0" fontId="4" fillId="0" borderId="19" xfId="0" applyFon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9524</xdr:rowOff>
    </xdr:from>
    <xdr:to>
      <xdr:col>26</xdr:col>
      <xdr:colOff>73607</xdr:colOff>
      <xdr:row>59</xdr:row>
      <xdr:rowOff>111639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5C0579-954D-4618-9751-DFFC1E955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200024"/>
          <a:ext cx="15304082" cy="11151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9525</xdr:rowOff>
    </xdr:from>
    <xdr:to>
      <xdr:col>15</xdr:col>
      <xdr:colOff>180190</xdr:colOff>
      <xdr:row>24</xdr:row>
      <xdr:rowOff>161382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2247C-27EF-4F01-B7D9-4609F8BF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90525"/>
          <a:ext cx="6276190" cy="43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R61"/>
  <sheetViews>
    <sheetView tabSelected="1" zoomScale="75" zoomScaleNormal="75" workbookViewId="0">
      <selection activeCell="T1" sqref="T1:U1048576"/>
    </sheetView>
  </sheetViews>
  <sheetFormatPr defaultRowHeight="15" x14ac:dyDescent="0.25"/>
  <cols>
    <col min="6" max="6" width="12.28515625" bestFit="1" customWidth="1"/>
    <col min="7" max="7" width="13.140625" bestFit="1" customWidth="1"/>
    <col min="9" max="9" width="13.7109375" customWidth="1"/>
  </cols>
  <sheetData>
    <row r="2" spans="1:18" ht="21.75" thickBot="1" x14ac:dyDescent="0.4">
      <c r="B2" s="4" t="s">
        <v>0</v>
      </c>
    </row>
    <row r="3" spans="1:18" ht="15.75" thickBot="1" x14ac:dyDescent="0.3">
      <c r="A3" s="2"/>
      <c r="B3" s="2"/>
      <c r="C3" s="2"/>
      <c r="D3" s="2"/>
      <c r="E3" s="41" t="s">
        <v>12</v>
      </c>
      <c r="F3" s="42"/>
      <c r="G3" s="43"/>
      <c r="J3" s="41" t="s">
        <v>44</v>
      </c>
      <c r="K3" s="42"/>
      <c r="L3" s="42"/>
      <c r="M3" s="42"/>
      <c r="N3" s="42"/>
      <c r="O3" s="42"/>
      <c r="P3" s="42"/>
      <c r="Q3" s="42"/>
      <c r="R3" s="43"/>
    </row>
    <row r="4" spans="1:18" ht="15.75" thickBot="1" x14ac:dyDescent="0.3">
      <c r="A4" s="29" t="s">
        <v>16</v>
      </c>
      <c r="B4" s="31" t="s">
        <v>3</v>
      </c>
      <c r="C4" s="30" t="s">
        <v>4</v>
      </c>
      <c r="D4" s="2"/>
      <c r="E4" s="29" t="s">
        <v>10</v>
      </c>
      <c r="F4" s="31" t="s">
        <v>13</v>
      </c>
      <c r="G4" s="30" t="s">
        <v>11</v>
      </c>
      <c r="J4" s="32" t="s">
        <v>36</v>
      </c>
      <c r="K4" s="32" t="s">
        <v>23</v>
      </c>
      <c r="L4" s="32" t="s">
        <v>37</v>
      </c>
      <c r="M4" s="40" t="s">
        <v>38</v>
      </c>
      <c r="N4" s="32" t="s">
        <v>39</v>
      </c>
      <c r="O4" s="32" t="s">
        <v>40</v>
      </c>
      <c r="P4" s="32" t="s">
        <v>41</v>
      </c>
      <c r="Q4" s="32" t="s">
        <v>42</v>
      </c>
      <c r="R4" s="32" t="s">
        <v>43</v>
      </c>
    </row>
    <row r="5" spans="1:18" x14ac:dyDescent="0.25">
      <c r="A5" s="5" t="s">
        <v>17</v>
      </c>
      <c r="B5" s="6" t="s">
        <v>1</v>
      </c>
      <c r="C5" s="6" t="s">
        <v>2</v>
      </c>
      <c r="D5" s="7"/>
      <c r="E5" s="8">
        <v>0.3</v>
      </c>
      <c r="F5" s="8">
        <v>0</v>
      </c>
      <c r="G5" s="8">
        <f>F5+E5</f>
        <v>0.3</v>
      </c>
      <c r="H5" s="7"/>
      <c r="I5" s="9" t="s">
        <v>14</v>
      </c>
      <c r="J5" s="10">
        <v>1</v>
      </c>
      <c r="K5" s="10">
        <v>1</v>
      </c>
      <c r="L5" s="10">
        <f t="shared" ref="L5:L16" si="0">J5/K5</f>
        <v>1</v>
      </c>
      <c r="M5" s="10">
        <f t="shared" ref="M5:M16" si="1">ACOS(1-(2*L5))</f>
        <v>3.1415926535897931</v>
      </c>
      <c r="N5" s="10">
        <f t="shared" ref="N5:N16" si="2">(K5^2/4)*((M5-SIN(M5)*COS(M5)))</f>
        <v>0.78539816339744828</v>
      </c>
      <c r="O5" s="10">
        <f t="shared" ref="O5:O16" si="3">M5*K5</f>
        <v>3.1415926535897931</v>
      </c>
      <c r="P5" s="10">
        <v>5.0000000000000001E-3</v>
      </c>
      <c r="Q5" s="10">
        <v>1.2999999999999999E-2</v>
      </c>
      <c r="R5" s="11">
        <f t="shared" ref="R5:R16" si="4">(1.49/Q5)*(P5)^0.5*((N5^(5/3))/(O5)^(2/3))</f>
        <v>2.5260647125500455</v>
      </c>
    </row>
    <row r="6" spans="1:18" ht="15.75" thickBot="1" x14ac:dyDescent="0.3">
      <c r="A6" s="12"/>
      <c r="B6" s="13"/>
      <c r="C6" s="13"/>
      <c r="D6" s="14"/>
      <c r="E6" s="15"/>
      <c r="F6" s="15"/>
      <c r="G6" s="15"/>
      <c r="H6" s="14"/>
      <c r="I6" s="16" t="s">
        <v>15</v>
      </c>
      <c r="J6" s="23">
        <v>0.23268296040064548</v>
      </c>
      <c r="K6" s="23">
        <v>1</v>
      </c>
      <c r="L6" s="23">
        <f t="shared" si="0"/>
        <v>0.23268296040064548</v>
      </c>
      <c r="M6" s="23">
        <f t="shared" si="1"/>
        <v>1.0067216384929756</v>
      </c>
      <c r="N6" s="23">
        <f t="shared" si="2"/>
        <v>0.138727777812165</v>
      </c>
      <c r="O6" s="23">
        <f t="shared" si="3"/>
        <v>1.0067216384929756</v>
      </c>
      <c r="P6" s="23">
        <f>P5</f>
        <v>5.0000000000000001E-3</v>
      </c>
      <c r="Q6" s="23">
        <v>1.2999999999999999E-2</v>
      </c>
      <c r="R6" s="24">
        <f t="shared" si="4"/>
        <v>0.29995817232727806</v>
      </c>
    </row>
    <row r="7" spans="1:18" x14ac:dyDescent="0.25">
      <c r="A7" s="5" t="str">
        <f>A5</f>
        <v>A</v>
      </c>
      <c r="B7" s="6" t="str">
        <f>C5</f>
        <v>A5</v>
      </c>
      <c r="C7" s="6" t="s">
        <v>5</v>
      </c>
      <c r="D7" s="7"/>
      <c r="E7" s="8">
        <v>0</v>
      </c>
      <c r="F7" s="8">
        <v>0</v>
      </c>
      <c r="G7" s="8">
        <f>F7+E7+G5</f>
        <v>0.3</v>
      </c>
      <c r="H7" s="7"/>
      <c r="I7" s="9" t="s">
        <v>14</v>
      </c>
      <c r="J7" s="10">
        <v>1</v>
      </c>
      <c r="K7" s="10">
        <v>1</v>
      </c>
      <c r="L7" s="10">
        <f t="shared" si="0"/>
        <v>1</v>
      </c>
      <c r="M7" s="10">
        <f t="shared" si="1"/>
        <v>3.1415926535897931</v>
      </c>
      <c r="N7" s="10">
        <f t="shared" si="2"/>
        <v>0.78539816339744828</v>
      </c>
      <c r="O7" s="10">
        <f t="shared" si="3"/>
        <v>3.1415926535897931</v>
      </c>
      <c r="P7" s="10">
        <v>5.0000000000000001E-3</v>
      </c>
      <c r="Q7" s="10">
        <v>1.2999999999999999E-2</v>
      </c>
      <c r="R7" s="11">
        <f t="shared" si="4"/>
        <v>2.5260647125500455</v>
      </c>
    </row>
    <row r="8" spans="1:18" ht="15.75" thickBot="1" x14ac:dyDescent="0.3">
      <c r="A8" s="12"/>
      <c r="B8" s="13"/>
      <c r="C8" s="13"/>
      <c r="D8" s="14"/>
      <c r="E8" s="15"/>
      <c r="F8" s="15"/>
      <c r="G8" s="15"/>
      <c r="H8" s="14"/>
      <c r="I8" s="16" t="s">
        <v>15</v>
      </c>
      <c r="J8" s="23">
        <v>0.23268666712377503</v>
      </c>
      <c r="K8" s="23">
        <v>1</v>
      </c>
      <c r="L8" s="23">
        <f t="shared" si="0"/>
        <v>0.23268666712377503</v>
      </c>
      <c r="M8" s="23">
        <f t="shared" si="1"/>
        <v>1.006730410909237</v>
      </c>
      <c r="N8" s="23">
        <f t="shared" si="2"/>
        <v>0.13873091031202589</v>
      </c>
      <c r="O8" s="23">
        <f t="shared" si="3"/>
        <v>1.006730410909237</v>
      </c>
      <c r="P8" s="23">
        <v>5.0000000000000001E-3</v>
      </c>
      <c r="Q8" s="23">
        <v>1.2999999999999999E-2</v>
      </c>
      <c r="R8" s="24">
        <f t="shared" si="4"/>
        <v>0.29996771835519626</v>
      </c>
    </row>
    <row r="9" spans="1:18" x14ac:dyDescent="0.25">
      <c r="A9" s="5" t="str">
        <f>A7</f>
        <v>A</v>
      </c>
      <c r="B9" s="6" t="str">
        <f>C7</f>
        <v>A4</v>
      </c>
      <c r="C9" s="6" t="s">
        <v>6</v>
      </c>
      <c r="D9" s="7"/>
      <c r="E9" s="8">
        <v>0</v>
      </c>
      <c r="F9" s="8">
        <f>G31+G43</f>
        <v>0.8</v>
      </c>
      <c r="G9" s="8">
        <f>F9+E9+G7</f>
        <v>1.1000000000000001</v>
      </c>
      <c r="H9" s="7"/>
      <c r="I9" s="9" t="s">
        <v>14</v>
      </c>
      <c r="J9" s="10">
        <v>1</v>
      </c>
      <c r="K9" s="10">
        <v>1</v>
      </c>
      <c r="L9" s="10">
        <f t="shared" si="0"/>
        <v>1</v>
      </c>
      <c r="M9" s="10">
        <f t="shared" si="1"/>
        <v>3.1415926535897931</v>
      </c>
      <c r="N9" s="10">
        <f t="shared" si="2"/>
        <v>0.78539816339744828</v>
      </c>
      <c r="O9" s="10">
        <f t="shared" si="3"/>
        <v>3.1415926535897931</v>
      </c>
      <c r="P9" s="10">
        <v>5.0000000000000001E-3</v>
      </c>
      <c r="Q9" s="10">
        <v>1.2999999999999999E-2</v>
      </c>
      <c r="R9" s="11">
        <f t="shared" si="4"/>
        <v>2.5260647125500455</v>
      </c>
    </row>
    <row r="10" spans="1:18" ht="15.75" thickBot="1" x14ac:dyDescent="0.3">
      <c r="A10" s="12"/>
      <c r="B10" s="13"/>
      <c r="C10" s="13"/>
      <c r="D10" s="14"/>
      <c r="E10" s="15"/>
      <c r="F10" s="15"/>
      <c r="G10" s="15"/>
      <c r="H10" s="14"/>
      <c r="I10" s="16" t="s">
        <v>15</v>
      </c>
      <c r="J10" s="23">
        <v>0.46149256584111387</v>
      </c>
      <c r="K10" s="23">
        <v>1</v>
      </c>
      <c r="L10" s="23">
        <f t="shared" si="0"/>
        <v>0.46149256584111387</v>
      </c>
      <c r="M10" s="23">
        <f t="shared" si="1"/>
        <v>1.4937051216329342</v>
      </c>
      <c r="N10" s="23">
        <f t="shared" si="2"/>
        <v>0.35422974793875533</v>
      </c>
      <c r="O10" s="23">
        <f t="shared" si="3"/>
        <v>1.4937051216329342</v>
      </c>
      <c r="P10" s="23">
        <v>5.0000000000000001E-3</v>
      </c>
      <c r="Q10" s="23">
        <v>1.2999999999999999E-2</v>
      </c>
      <c r="R10" s="24">
        <f t="shared" si="4"/>
        <v>1.099916511875318</v>
      </c>
    </row>
    <row r="11" spans="1:18" x14ac:dyDescent="0.25">
      <c r="A11" s="5" t="str">
        <f>A9</f>
        <v>A</v>
      </c>
      <c r="B11" s="6" t="str">
        <f>C9</f>
        <v>A3</v>
      </c>
      <c r="C11" s="6" t="s">
        <v>7</v>
      </c>
      <c r="D11" s="7"/>
      <c r="E11" s="8">
        <v>0</v>
      </c>
      <c r="F11" s="8">
        <f>G34</f>
        <v>0.15</v>
      </c>
      <c r="G11" s="8">
        <f>F11+E11+G9</f>
        <v>1.25</v>
      </c>
      <c r="H11" s="7"/>
      <c r="I11" s="9" t="s">
        <v>14</v>
      </c>
      <c r="J11" s="10">
        <v>1</v>
      </c>
      <c r="K11" s="10">
        <v>1</v>
      </c>
      <c r="L11" s="10">
        <f t="shared" si="0"/>
        <v>1</v>
      </c>
      <c r="M11" s="10">
        <f t="shared" si="1"/>
        <v>3.1415926535897931</v>
      </c>
      <c r="N11" s="10">
        <f t="shared" si="2"/>
        <v>0.78539816339744828</v>
      </c>
      <c r="O11" s="10">
        <f t="shared" si="3"/>
        <v>3.1415926535897931</v>
      </c>
      <c r="P11" s="10">
        <v>5.0000000000000001E-3</v>
      </c>
      <c r="Q11" s="10">
        <v>1.2999999999999999E-2</v>
      </c>
      <c r="R11" s="11">
        <f t="shared" si="4"/>
        <v>2.5260647125500455</v>
      </c>
    </row>
    <row r="12" spans="1:18" ht="15.75" thickBot="1" x14ac:dyDescent="0.3">
      <c r="A12" s="17"/>
      <c r="B12" s="18"/>
      <c r="C12" s="18"/>
      <c r="D12" s="19"/>
      <c r="E12" s="26"/>
      <c r="F12" s="26"/>
      <c r="G12" s="26"/>
      <c r="H12" s="19"/>
      <c r="I12" s="20" t="s">
        <v>15</v>
      </c>
      <c r="J12" s="21">
        <v>0.49698374973490267</v>
      </c>
      <c r="K12" s="21">
        <v>1</v>
      </c>
      <c r="L12" s="21">
        <f t="shared" si="0"/>
        <v>0.49698374973490267</v>
      </c>
      <c r="M12" s="21">
        <f t="shared" si="1"/>
        <v>1.5647637896759186</v>
      </c>
      <c r="N12" s="21">
        <f t="shared" si="2"/>
        <v>0.38968284972781869</v>
      </c>
      <c r="O12" s="21">
        <f t="shared" si="3"/>
        <v>1.5647637896759186</v>
      </c>
      <c r="P12" s="21">
        <v>5.0000000000000001E-3</v>
      </c>
      <c r="Q12" s="21">
        <v>1.2999999999999999E-2</v>
      </c>
      <c r="R12" s="22">
        <f t="shared" si="4"/>
        <v>1.2501080376344411</v>
      </c>
    </row>
    <row r="13" spans="1:18" x14ac:dyDescent="0.25">
      <c r="A13" s="5" t="str">
        <f>A11</f>
        <v>A</v>
      </c>
      <c r="B13" s="13" t="str">
        <f>C11</f>
        <v>A2</v>
      </c>
      <c r="C13" s="13" t="s">
        <v>8</v>
      </c>
      <c r="D13" s="14"/>
      <c r="E13" s="15">
        <v>0</v>
      </c>
      <c r="F13" s="15">
        <f>G40</f>
        <v>0.91</v>
      </c>
      <c r="G13" s="15">
        <f>F13+E13+G11</f>
        <v>2.16</v>
      </c>
      <c r="H13" s="14"/>
      <c r="I13" s="16" t="s">
        <v>14</v>
      </c>
      <c r="J13" s="27">
        <v>1.5</v>
      </c>
      <c r="K13" s="27">
        <v>1.5</v>
      </c>
      <c r="L13" s="27">
        <f t="shared" si="0"/>
        <v>1</v>
      </c>
      <c r="M13" s="27">
        <f t="shared" si="1"/>
        <v>3.1415926535897931</v>
      </c>
      <c r="N13" s="27">
        <f t="shared" si="2"/>
        <v>1.7671458676442586</v>
      </c>
      <c r="O13" s="27">
        <f t="shared" si="3"/>
        <v>4.7123889803846897</v>
      </c>
      <c r="P13" s="27">
        <v>2.5000000000000001E-3</v>
      </c>
      <c r="Q13" s="27">
        <v>1.2999999999999999E-2</v>
      </c>
      <c r="R13" s="28">
        <f t="shared" si="4"/>
        <v>5.2663069067953527</v>
      </c>
    </row>
    <row r="14" spans="1:18" ht="15.75" thickBot="1" x14ac:dyDescent="0.3">
      <c r="A14" s="17"/>
      <c r="B14" s="18"/>
      <c r="C14" s="18"/>
      <c r="D14" s="19"/>
      <c r="E14" s="26"/>
      <c r="F14" s="26"/>
      <c r="G14" s="26"/>
      <c r="H14" s="19"/>
      <c r="I14" s="20" t="s">
        <v>15</v>
      </c>
      <c r="J14" s="21">
        <v>0.66914334045791257</v>
      </c>
      <c r="K14" s="21">
        <v>1.5</v>
      </c>
      <c r="L14" s="21">
        <f t="shared" si="0"/>
        <v>0.44609556030527503</v>
      </c>
      <c r="M14" s="21">
        <f t="shared" si="1"/>
        <v>1.462777508152681</v>
      </c>
      <c r="N14" s="21">
        <f t="shared" si="2"/>
        <v>0.7625233000992625</v>
      </c>
      <c r="O14" s="21">
        <f t="shared" si="3"/>
        <v>2.1941662622290217</v>
      </c>
      <c r="P14" s="21">
        <f>P13</f>
        <v>2.5000000000000001E-3</v>
      </c>
      <c r="Q14" s="21">
        <v>1.2999999999999999E-2</v>
      </c>
      <c r="R14" s="22">
        <f t="shared" si="4"/>
        <v>2.1600066906753863</v>
      </c>
    </row>
    <row r="15" spans="1:18" x14ac:dyDescent="0.25">
      <c r="A15" s="5" t="str">
        <f>A13</f>
        <v>A</v>
      </c>
      <c r="B15" s="13" t="str">
        <f>C13</f>
        <v>A1</v>
      </c>
      <c r="C15" s="13" t="s">
        <v>9</v>
      </c>
      <c r="D15" s="14"/>
      <c r="E15" s="15">
        <v>0</v>
      </c>
      <c r="F15" s="15">
        <f>G18+G23</f>
        <v>6.6300000000000008</v>
      </c>
      <c r="G15" s="15">
        <f>F15+E15+G13</f>
        <v>8.7900000000000009</v>
      </c>
      <c r="H15" s="14"/>
      <c r="I15" s="16" t="s">
        <v>14</v>
      </c>
      <c r="J15" s="27">
        <v>2</v>
      </c>
      <c r="K15" s="27">
        <v>2</v>
      </c>
      <c r="L15" s="27">
        <f t="shared" si="0"/>
        <v>1</v>
      </c>
      <c r="M15" s="27">
        <f t="shared" si="1"/>
        <v>3.1415926535897931</v>
      </c>
      <c r="N15" s="27">
        <f t="shared" si="2"/>
        <v>3.1415926535897931</v>
      </c>
      <c r="O15" s="27">
        <f t="shared" si="3"/>
        <v>6.2831853071795862</v>
      </c>
      <c r="P15" s="27">
        <v>5.0000000000000001E-3</v>
      </c>
      <c r="Q15" s="27">
        <v>1.2999999999999999E-2</v>
      </c>
      <c r="R15" s="28">
        <f t="shared" si="4"/>
        <v>16.039511128166765</v>
      </c>
    </row>
    <row r="16" spans="1:18" ht="15.75" thickBot="1" x14ac:dyDescent="0.3">
      <c r="A16" s="17"/>
      <c r="B16" s="18"/>
      <c r="C16" s="18"/>
      <c r="D16" s="19"/>
      <c r="E16" s="19"/>
      <c r="F16" s="19"/>
      <c r="G16" s="19"/>
      <c r="H16" s="19"/>
      <c r="I16" s="20" t="s">
        <v>15</v>
      </c>
      <c r="J16" s="21">
        <v>1.3224401418559089</v>
      </c>
      <c r="K16" s="21">
        <v>2</v>
      </c>
      <c r="L16" s="21">
        <f t="shared" si="0"/>
        <v>0.66122007092795443</v>
      </c>
      <c r="M16" s="21">
        <f t="shared" si="1"/>
        <v>1.8991025099440737</v>
      </c>
      <c r="N16" s="21">
        <f t="shared" si="2"/>
        <v>2.2043210772963326</v>
      </c>
      <c r="O16" s="21">
        <f t="shared" si="3"/>
        <v>3.7982050198881474</v>
      </c>
      <c r="P16" s="21">
        <v>5.0000000000000001E-3</v>
      </c>
      <c r="Q16" s="21">
        <v>1.2999999999999999E-2</v>
      </c>
      <c r="R16" s="22">
        <f t="shared" si="4"/>
        <v>12.429883880824041</v>
      </c>
    </row>
    <row r="17" spans="1:18" ht="15.75" thickBot="1" x14ac:dyDescent="0.3">
      <c r="A17" s="34"/>
      <c r="B17" s="35"/>
      <c r="C17" s="35"/>
      <c r="D17" s="36"/>
      <c r="E17" s="37"/>
      <c r="F17" s="37"/>
      <c r="G17" s="37"/>
      <c r="H17" s="36"/>
      <c r="I17" s="38"/>
      <c r="J17" s="36"/>
      <c r="K17" s="36"/>
      <c r="L17" s="36"/>
      <c r="M17" s="36"/>
      <c r="N17" s="36"/>
      <c r="O17" s="36"/>
      <c r="P17" s="36"/>
      <c r="Q17" s="36"/>
      <c r="R17" s="39"/>
    </row>
    <row r="18" spans="1:18" x14ac:dyDescent="0.25">
      <c r="A18" s="5" t="s">
        <v>18</v>
      </c>
      <c r="B18" s="6" t="s">
        <v>19</v>
      </c>
      <c r="C18" s="6" t="s">
        <v>8</v>
      </c>
      <c r="D18" s="7"/>
      <c r="E18" s="8">
        <v>1.1000000000000001</v>
      </c>
      <c r="F18" s="8">
        <v>0</v>
      </c>
      <c r="G18" s="8">
        <f>F18+E18</f>
        <v>1.1000000000000001</v>
      </c>
      <c r="H18" s="7"/>
      <c r="I18" s="9" t="s">
        <v>14</v>
      </c>
      <c r="J18" s="10">
        <v>1</v>
      </c>
      <c r="K18" s="10">
        <v>1</v>
      </c>
      <c r="L18" s="10">
        <f>J18/K18</f>
        <v>1</v>
      </c>
      <c r="M18" s="10">
        <f>ACOS(1-(2*L18))</f>
        <v>3.1415926535897931</v>
      </c>
      <c r="N18" s="10">
        <f>(K18^2/4)*((M18-SIN(M18)*COS(M18)))</f>
        <v>0.78539816339744828</v>
      </c>
      <c r="O18" s="10">
        <f>M18*K18</f>
        <v>3.1415926535897931</v>
      </c>
      <c r="P18" s="10">
        <v>2.5000000000000001E-3</v>
      </c>
      <c r="Q18" s="10">
        <v>1.2999999999999999E-2</v>
      </c>
      <c r="R18" s="11">
        <f>(1.49/Q18)*(P18)^0.5*((N18^(5/3))/(O18)^(2/3))</f>
        <v>1.7861974879601845</v>
      </c>
    </row>
    <row r="19" spans="1:18" ht="15.75" thickBot="1" x14ac:dyDescent="0.3">
      <c r="A19" s="17"/>
      <c r="B19" s="18"/>
      <c r="C19" s="18"/>
      <c r="D19" s="19"/>
      <c r="E19" s="26"/>
      <c r="F19" s="26"/>
      <c r="G19" s="26"/>
      <c r="H19" s="19"/>
      <c r="I19" s="20" t="s">
        <v>15</v>
      </c>
      <c r="J19" s="21">
        <v>0.56745450799850705</v>
      </c>
      <c r="K19" s="21">
        <v>1</v>
      </c>
      <c r="L19" s="21">
        <f>J19/K19</f>
        <v>0.56745450799850705</v>
      </c>
      <c r="M19" s="21">
        <f>ACOS(1-(2*L19))</f>
        <v>1.7061179652334522</v>
      </c>
      <c r="N19" s="21">
        <f>(K19^2/4)*((M19-SIN(M19)*COS(M19)))</f>
        <v>0.45994841043225304</v>
      </c>
      <c r="O19" s="21">
        <f>M19*K19</f>
        <v>1.7061179652334522</v>
      </c>
      <c r="P19" s="21">
        <f>P18</f>
        <v>2.5000000000000001E-3</v>
      </c>
      <c r="Q19" s="21">
        <v>1.2999999999999999E-2</v>
      </c>
      <c r="R19" s="22">
        <f>(1.49/Q19)*(P19)^0.5*((N19^(5/3))/(O19)^(2/3))</f>
        <v>1.0999900418765651</v>
      </c>
    </row>
    <row r="20" spans="1:18" ht="15.75" thickBot="1" x14ac:dyDescent="0.3">
      <c r="A20" s="34"/>
      <c r="B20" s="35"/>
      <c r="C20" s="35"/>
      <c r="D20" s="36"/>
      <c r="E20" s="37"/>
      <c r="F20" s="37"/>
      <c r="G20" s="37"/>
      <c r="H20" s="36"/>
      <c r="I20" s="38"/>
      <c r="J20" s="36"/>
      <c r="K20" s="36"/>
      <c r="L20" s="36"/>
      <c r="M20" s="36"/>
      <c r="N20" s="36"/>
      <c r="O20" s="36"/>
      <c r="P20" s="36"/>
      <c r="Q20" s="36"/>
      <c r="R20" s="39"/>
    </row>
    <row r="21" spans="1:18" x14ac:dyDescent="0.25">
      <c r="A21" s="5" t="s">
        <v>22</v>
      </c>
      <c r="B21" s="6" t="s">
        <v>20</v>
      </c>
      <c r="C21" s="6" t="s">
        <v>21</v>
      </c>
      <c r="D21" s="7"/>
      <c r="E21" s="8">
        <v>4.58</v>
      </c>
      <c r="F21" s="8">
        <v>0</v>
      </c>
      <c r="G21" s="8">
        <f>F21+E21</f>
        <v>4.58</v>
      </c>
      <c r="H21" s="7"/>
      <c r="I21" s="9" t="s">
        <v>14</v>
      </c>
      <c r="J21" s="10">
        <v>1.5</v>
      </c>
      <c r="K21" s="10">
        <v>1.5</v>
      </c>
      <c r="L21" s="10">
        <f>J21/K21</f>
        <v>1</v>
      </c>
      <c r="M21" s="10">
        <f>ACOS(1-(2*L21))</f>
        <v>3.1415926535897931</v>
      </c>
      <c r="N21" s="10">
        <f>(K21^2/4)*((M21-SIN(M21)*COS(M21)))</f>
        <v>1.7671458676442586</v>
      </c>
      <c r="O21" s="10">
        <f>M21*K21</f>
        <v>4.7123889803846897</v>
      </c>
      <c r="P21" s="10">
        <v>2E-3</v>
      </c>
      <c r="Q21" s="10">
        <v>1.2999999999999999E-2</v>
      </c>
      <c r="R21" s="11">
        <f>(1.49/Q21)*(P21)^0.5*((N21^(5/3))/(O21)^(2/3))</f>
        <v>4.7103280935884229</v>
      </c>
    </row>
    <row r="22" spans="1:18" ht="15.75" thickBot="1" x14ac:dyDescent="0.3">
      <c r="A22" s="12"/>
      <c r="B22" s="13"/>
      <c r="C22" s="13"/>
      <c r="D22" s="14"/>
      <c r="E22" s="15"/>
      <c r="F22" s="15"/>
      <c r="G22" s="15"/>
      <c r="H22" s="14"/>
      <c r="I22" s="16" t="s">
        <v>15</v>
      </c>
      <c r="J22" s="23">
        <v>1.1936337903226586</v>
      </c>
      <c r="K22" s="23">
        <v>1.5</v>
      </c>
      <c r="L22" s="23">
        <f>J22/K22</f>
        <v>0.79575586021510569</v>
      </c>
      <c r="M22" s="23">
        <f>ACOS(1-(2*L22))</f>
        <v>2.2037287752082939</v>
      </c>
      <c r="N22" s="23">
        <f>(K22^2/4)*((M22-SIN(M22)*COS(M22)))</f>
        <v>1.5078726820840724</v>
      </c>
      <c r="O22" s="23">
        <f>M22*K22</f>
        <v>3.3055931628124409</v>
      </c>
      <c r="P22" s="23">
        <v>2E-3</v>
      </c>
      <c r="Q22" s="23">
        <v>1.2999999999999999E-2</v>
      </c>
      <c r="R22" s="24">
        <f>(1.49/Q22)*(P22)^0.5*((N22^(5/3))/(O22)^(2/3))</f>
        <v>4.5800065764981435</v>
      </c>
    </row>
    <row r="23" spans="1:18" x14ac:dyDescent="0.25">
      <c r="A23" s="5" t="str">
        <f>A21</f>
        <v>C</v>
      </c>
      <c r="B23" s="6" t="str">
        <f>C21</f>
        <v>C1</v>
      </c>
      <c r="C23" s="6" t="s">
        <v>8</v>
      </c>
      <c r="D23" s="7"/>
      <c r="E23" s="8">
        <v>0</v>
      </c>
      <c r="F23" s="8">
        <f>G26+G46</f>
        <v>0.95</v>
      </c>
      <c r="G23" s="8">
        <f>F23+E23+G21</f>
        <v>5.53</v>
      </c>
      <c r="H23" s="7"/>
      <c r="I23" s="9" t="s">
        <v>14</v>
      </c>
      <c r="J23" s="10">
        <v>2</v>
      </c>
      <c r="K23" s="10">
        <v>2</v>
      </c>
      <c r="L23" s="10">
        <f>J23/K23</f>
        <v>1</v>
      </c>
      <c r="M23" s="10">
        <f>ACOS(1-(2*L23))</f>
        <v>3.1415926535897931</v>
      </c>
      <c r="N23" s="10">
        <f>(K23^2/4)*((M23-SIN(M23)*COS(M23)))</f>
        <v>3.1415926535897931</v>
      </c>
      <c r="O23" s="10">
        <f>M23*K23</f>
        <v>6.2831853071795862</v>
      </c>
      <c r="P23" s="10">
        <v>1.6000000000000001E-3</v>
      </c>
      <c r="Q23" s="10">
        <v>1.2999999999999999E-2</v>
      </c>
      <c r="R23" s="11">
        <f>(1.49/Q23)*(P23)^0.5*((N23^(5/3))/(O23)^(2/3))</f>
        <v>9.073317668515049</v>
      </c>
    </row>
    <row r="24" spans="1:18" ht="15.75" thickBot="1" x14ac:dyDescent="0.3">
      <c r="A24" s="17"/>
      <c r="B24" s="18"/>
      <c r="C24" s="18"/>
      <c r="D24" s="19"/>
      <c r="E24" s="19"/>
      <c r="F24" s="19"/>
      <c r="G24" s="19"/>
      <c r="H24" s="19"/>
      <c r="I24" s="20" t="s">
        <v>15</v>
      </c>
      <c r="J24" s="21">
        <v>1.1275756475450724</v>
      </c>
      <c r="K24" s="21">
        <v>2</v>
      </c>
      <c r="L24" s="21">
        <f>J24/K24</f>
        <v>0.56378782377253622</v>
      </c>
      <c r="M24" s="21">
        <f>ACOS(1-(2*L24))</f>
        <v>1.6987205942655246</v>
      </c>
      <c r="N24" s="21">
        <f>(K24^2/4)*((M24-SIN(M24)*COS(M24)))</f>
        <v>1.8252538011874293</v>
      </c>
      <c r="O24" s="21">
        <f>M24*K24</f>
        <v>3.3974411885310491</v>
      </c>
      <c r="P24" s="21">
        <f>P23</f>
        <v>1.6000000000000001E-3</v>
      </c>
      <c r="Q24" s="21">
        <v>1.2999999999999999E-2</v>
      </c>
      <c r="R24" s="22">
        <f>(1.49/Q24)*(P24)^0.5*((N24^(5/3))/(O24)^(2/3))</f>
        <v>5.5301941477410796</v>
      </c>
    </row>
    <row r="25" spans="1:18" ht="15.75" thickBot="1" x14ac:dyDescent="0.3">
      <c r="A25" s="34"/>
      <c r="B25" s="35"/>
      <c r="C25" s="35"/>
      <c r="D25" s="36"/>
      <c r="E25" s="37"/>
      <c r="F25" s="37"/>
      <c r="G25" s="37"/>
      <c r="H25" s="36"/>
      <c r="I25" s="38"/>
      <c r="J25" s="36"/>
      <c r="K25" s="36"/>
      <c r="L25" s="36"/>
      <c r="M25" s="36"/>
      <c r="N25" s="36"/>
      <c r="O25" s="36"/>
      <c r="P25" s="36"/>
      <c r="Q25" s="36"/>
      <c r="R25" s="39"/>
    </row>
    <row r="26" spans="1:18" x14ac:dyDescent="0.25">
      <c r="A26" s="5" t="s">
        <v>23</v>
      </c>
      <c r="B26" s="6" t="s">
        <v>24</v>
      </c>
      <c r="C26" s="6" t="s">
        <v>21</v>
      </c>
      <c r="D26" s="7"/>
      <c r="E26" s="8">
        <v>0.34</v>
      </c>
      <c r="F26" s="8">
        <v>0</v>
      </c>
      <c r="G26" s="8">
        <f>F26+E26</f>
        <v>0.34</v>
      </c>
      <c r="H26" s="7"/>
      <c r="I26" s="9" t="s">
        <v>14</v>
      </c>
      <c r="J26" s="10">
        <v>1</v>
      </c>
      <c r="K26" s="10">
        <v>1</v>
      </c>
      <c r="L26" s="10">
        <f>J26/K26</f>
        <v>1</v>
      </c>
      <c r="M26" s="10">
        <f>ACOS(1-(2*L26))</f>
        <v>3.1415926535897931</v>
      </c>
      <c r="N26" s="10">
        <f>(K26^2/4)*((M26-SIN(M26)*COS(M26)))</f>
        <v>0.78539816339744828</v>
      </c>
      <c r="O26" s="10">
        <f>M26*K26</f>
        <v>3.1415926535897931</v>
      </c>
      <c r="P26" s="10">
        <v>5.0000000000000001E-3</v>
      </c>
      <c r="Q26" s="10">
        <v>1.2999999999999999E-2</v>
      </c>
      <c r="R26" s="11">
        <f>(1.49/Q26)*(P26)^0.5*((N26^(5/3))/(O26)^(2/3))</f>
        <v>2.5260647125500455</v>
      </c>
    </row>
    <row r="27" spans="1:18" ht="15.75" thickBot="1" x14ac:dyDescent="0.3">
      <c r="A27" s="17"/>
      <c r="B27" s="18"/>
      <c r="C27" s="18"/>
      <c r="D27" s="19"/>
      <c r="E27" s="26"/>
      <c r="F27" s="26"/>
      <c r="G27" s="26"/>
      <c r="H27" s="19"/>
      <c r="I27" s="20" t="s">
        <v>15</v>
      </c>
      <c r="J27" s="21">
        <v>0.24779318633616684</v>
      </c>
      <c r="K27" s="21">
        <v>1</v>
      </c>
      <c r="L27" s="21">
        <f>J27/K27</f>
        <v>0.24779318633616684</v>
      </c>
      <c r="M27" s="21">
        <f>ACOS(1-(2*L27))</f>
        <v>1.0420935910962092</v>
      </c>
      <c r="N27" s="21">
        <f>(K27^2/4)*((M27-SIN(M27)*COS(M27)))</f>
        <v>0.15163787839836612</v>
      </c>
      <c r="O27" s="21">
        <f>M27*K27</f>
        <v>1.0420935910962092</v>
      </c>
      <c r="P27" s="21">
        <f>P26</f>
        <v>5.0000000000000001E-3</v>
      </c>
      <c r="Q27" s="21">
        <v>1.2999999999999999E-2</v>
      </c>
      <c r="R27" s="22">
        <f>(1.49/Q27)*(P27)^0.5*((N27^(5/3))/(O27)^(2/3))</f>
        <v>0.33999270655023567</v>
      </c>
    </row>
    <row r="28" spans="1:18" ht="15.75" thickBot="1" x14ac:dyDescent="0.3">
      <c r="A28" s="34"/>
      <c r="B28" s="35"/>
      <c r="C28" s="35"/>
      <c r="D28" s="36"/>
      <c r="E28" s="37"/>
      <c r="F28" s="37"/>
      <c r="G28" s="37"/>
      <c r="H28" s="36"/>
      <c r="I28" s="38"/>
      <c r="J28" s="36"/>
      <c r="K28" s="36"/>
      <c r="L28" s="36"/>
      <c r="M28" s="36"/>
      <c r="N28" s="36"/>
      <c r="O28" s="36"/>
      <c r="P28" s="36"/>
      <c r="Q28" s="36"/>
      <c r="R28" s="39"/>
    </row>
    <row r="29" spans="1:18" x14ac:dyDescent="0.25">
      <c r="A29" s="5" t="s">
        <v>25</v>
      </c>
      <c r="B29" s="6" t="s">
        <v>26</v>
      </c>
      <c r="C29" s="6" t="s">
        <v>27</v>
      </c>
      <c r="D29" s="7"/>
      <c r="E29" s="8">
        <v>0.08</v>
      </c>
      <c r="F29" s="8">
        <v>0</v>
      </c>
      <c r="G29" s="8">
        <f>F29+E29</f>
        <v>0.08</v>
      </c>
      <c r="H29" s="7"/>
      <c r="I29" s="9" t="s">
        <v>14</v>
      </c>
      <c r="J29" s="10">
        <v>1</v>
      </c>
      <c r="K29" s="10">
        <v>1</v>
      </c>
      <c r="L29" s="10">
        <f>J29/K29</f>
        <v>1</v>
      </c>
      <c r="M29" s="10">
        <f>ACOS(1-(2*L29))</f>
        <v>3.1415926535897931</v>
      </c>
      <c r="N29" s="10">
        <f>(K29^2/4)*((M29-SIN(M29)*COS(M29)))</f>
        <v>0.78539816339744828</v>
      </c>
      <c r="O29" s="10">
        <f>M29*K29</f>
        <v>3.1415926535897931</v>
      </c>
      <c r="P29" s="10">
        <v>5.0000000000000001E-3</v>
      </c>
      <c r="Q29" s="10">
        <v>1.2999999999999999E-2</v>
      </c>
      <c r="R29" s="11">
        <f>(1.49/Q29)*(P29)^0.5*((N29^(5/3))/(O29)^(2/3))</f>
        <v>2.5260647125500455</v>
      </c>
    </row>
    <row r="30" spans="1:18" ht="15.75" thickBot="1" x14ac:dyDescent="0.3">
      <c r="A30" s="12"/>
      <c r="B30" s="13"/>
      <c r="C30" s="13"/>
      <c r="D30" s="14"/>
      <c r="E30" s="15"/>
      <c r="F30" s="15"/>
      <c r="G30" s="15"/>
      <c r="H30" s="14"/>
      <c r="I30" s="16" t="s">
        <v>15</v>
      </c>
      <c r="J30" s="23">
        <v>0.12249620699842742</v>
      </c>
      <c r="K30" s="23">
        <v>1</v>
      </c>
      <c r="L30" s="23">
        <f>J30/K30</f>
        <v>0.12249620699842742</v>
      </c>
      <c r="M30" s="23">
        <f>ACOS(1-(2*L30))</f>
        <v>0.71513063833131696</v>
      </c>
      <c r="N30" s="23">
        <f>(K30^2/4)*((M30-SIN(M30)*COS(M30)))</f>
        <v>5.5015010593403024E-2</v>
      </c>
      <c r="O30" s="23">
        <f>M30*K30</f>
        <v>0.71513063833131696</v>
      </c>
      <c r="P30" s="23">
        <f>P29</f>
        <v>5.0000000000000001E-3</v>
      </c>
      <c r="Q30" s="23">
        <v>1.2999999999999999E-2</v>
      </c>
      <c r="R30" s="24">
        <f>(1.49/Q30)*(P30)^0.5*((N30^(5/3))/(O30)^(2/3))</f>
        <v>8.0650363634651973E-2</v>
      </c>
    </row>
    <row r="31" spans="1:18" x14ac:dyDescent="0.25">
      <c r="A31" s="5" t="str">
        <f>A29</f>
        <v>E</v>
      </c>
      <c r="B31" s="6" t="str">
        <f>C29</f>
        <v>E1</v>
      </c>
      <c r="C31" s="6" t="s">
        <v>5</v>
      </c>
      <c r="D31" s="7"/>
      <c r="E31" s="8">
        <v>0</v>
      </c>
      <c r="F31" s="8">
        <f>G37</f>
        <v>0.19</v>
      </c>
      <c r="G31" s="8">
        <f>F31+E31+G29</f>
        <v>0.27</v>
      </c>
      <c r="H31" s="7"/>
      <c r="I31" s="9" t="s">
        <v>14</v>
      </c>
      <c r="J31" s="10">
        <v>1</v>
      </c>
      <c r="K31" s="10">
        <v>1</v>
      </c>
      <c r="L31" s="10">
        <f>J31/K31</f>
        <v>1</v>
      </c>
      <c r="M31" s="10">
        <f>ACOS(1-(2*L31))</f>
        <v>3.1415926535897931</v>
      </c>
      <c r="N31" s="10">
        <f>(K31^2/4)*((M31-SIN(M31)*COS(M31)))</f>
        <v>0.78539816339744828</v>
      </c>
      <c r="O31" s="10">
        <f>M31*K31</f>
        <v>3.1415926535897931</v>
      </c>
      <c r="P31" s="10">
        <v>5.0000000000000001E-3</v>
      </c>
      <c r="Q31" s="10">
        <v>1.2999999999999999E-2</v>
      </c>
      <c r="R31" s="11">
        <f>(1.49/Q31)*(P31)^0.5*((N31^(5/3))/(O31)^(2/3))</f>
        <v>2.5260647125500455</v>
      </c>
    </row>
    <row r="32" spans="1:18" ht="15.75" thickBot="1" x14ac:dyDescent="0.3">
      <c r="A32" s="17"/>
      <c r="B32" s="18"/>
      <c r="C32" s="18"/>
      <c r="D32" s="19"/>
      <c r="E32" s="19"/>
      <c r="F32" s="19"/>
      <c r="G32" s="19"/>
      <c r="H32" s="19"/>
      <c r="I32" s="20" t="s">
        <v>15</v>
      </c>
      <c r="J32" s="21">
        <v>0.22076284823371675</v>
      </c>
      <c r="K32" s="21">
        <v>1</v>
      </c>
      <c r="L32" s="21">
        <f>J32/K32</f>
        <v>0.22076284823371675</v>
      </c>
      <c r="M32" s="21">
        <f>ACOS(1-(2*L32))</f>
        <v>0.97825091613004622</v>
      </c>
      <c r="N32" s="21">
        <f>(K32^2/4)*((M32-SIN(M32)*COS(M32)))</f>
        <v>0.12874607365497237</v>
      </c>
      <c r="O32" s="21">
        <f>M32*K32</f>
        <v>0.97825091613004622</v>
      </c>
      <c r="P32" s="21">
        <v>5.0000000000000001E-3</v>
      </c>
      <c r="Q32" s="21">
        <v>1.2999999999999999E-2</v>
      </c>
      <c r="R32" s="22">
        <f>(1.49/Q32)*(P32)^0.5*((N32^(5/3))/(O32)^(2/3))</f>
        <v>0.26997138317392655</v>
      </c>
    </row>
    <row r="33" spans="1:18" ht="15.75" thickBot="1" x14ac:dyDescent="0.3">
      <c r="A33" s="34"/>
      <c r="B33" s="35"/>
      <c r="C33" s="35"/>
      <c r="D33" s="36"/>
      <c r="E33" s="37"/>
      <c r="F33" s="37"/>
      <c r="G33" s="37"/>
      <c r="H33" s="36"/>
      <c r="I33" s="38"/>
      <c r="J33" s="36"/>
      <c r="K33" s="36"/>
      <c r="L33" s="36"/>
      <c r="M33" s="36"/>
      <c r="N33" s="36"/>
      <c r="O33" s="36"/>
      <c r="P33" s="36"/>
      <c r="Q33" s="36"/>
      <c r="R33" s="39"/>
    </row>
    <row r="34" spans="1:18" x14ac:dyDescent="0.25">
      <c r="A34" s="5" t="s">
        <v>28</v>
      </c>
      <c r="B34" s="6" t="s">
        <v>29</v>
      </c>
      <c r="C34" s="6" t="s">
        <v>6</v>
      </c>
      <c r="D34" s="7"/>
      <c r="E34" s="8">
        <v>0.15</v>
      </c>
      <c r="F34" s="8">
        <v>0</v>
      </c>
      <c r="G34" s="8">
        <f>F34+E34</f>
        <v>0.15</v>
      </c>
      <c r="H34" s="7"/>
      <c r="I34" s="9" t="s">
        <v>14</v>
      </c>
      <c r="J34" s="10">
        <v>1</v>
      </c>
      <c r="K34" s="10">
        <v>1</v>
      </c>
      <c r="L34" s="10">
        <f>J34/K34</f>
        <v>1</v>
      </c>
      <c r="M34" s="10">
        <f>ACOS(1-(2*L34))</f>
        <v>3.1415926535897931</v>
      </c>
      <c r="N34" s="10">
        <f>(K34^2/4)*((M34-SIN(M34)*COS(M34)))</f>
        <v>0.78539816339744828</v>
      </c>
      <c r="O34" s="10">
        <f>M34*K34</f>
        <v>3.1415926535897931</v>
      </c>
      <c r="P34" s="10">
        <v>5.0000000000000001E-3</v>
      </c>
      <c r="Q34" s="10">
        <v>1.2999999999999999E-2</v>
      </c>
      <c r="R34" s="11">
        <f>(1.49/Q34)*(P34)^0.5*((N34^(5/3))/(O34)^(2/3))</f>
        <v>2.5260647125500455</v>
      </c>
    </row>
    <row r="35" spans="1:18" ht="15.75" thickBot="1" x14ac:dyDescent="0.3">
      <c r="A35" s="25"/>
      <c r="B35" s="19"/>
      <c r="C35" s="19"/>
      <c r="D35" s="19"/>
      <c r="E35" s="19"/>
      <c r="F35" s="19"/>
      <c r="G35" s="19"/>
      <c r="H35" s="19"/>
      <c r="I35" s="20" t="s">
        <v>15</v>
      </c>
      <c r="J35" s="21">
        <v>0.16530344848343381</v>
      </c>
      <c r="K35" s="21">
        <v>1</v>
      </c>
      <c r="L35" s="21">
        <f>J35/K35</f>
        <v>0.16530344848343381</v>
      </c>
      <c r="M35" s="21">
        <f>ACOS(1-(2*L35))</f>
        <v>0.83740476064525959</v>
      </c>
      <c r="N35" s="21">
        <f>(K35^2/4)*((M35-SIN(M35)*COS(M35)))</f>
        <v>8.5026752309836362E-2</v>
      </c>
      <c r="O35" s="21">
        <f>M35*K35</f>
        <v>0.83740476064525959</v>
      </c>
      <c r="P35" s="21">
        <f>P34</f>
        <v>5.0000000000000001E-3</v>
      </c>
      <c r="Q35" s="21">
        <v>1.2999999999999999E-2</v>
      </c>
      <c r="R35" s="22">
        <f>(1.49/Q35)*(P35)^0.5*((N35^(5/3))/(O35)^(2/3))</f>
        <v>0.14997894224165451</v>
      </c>
    </row>
    <row r="36" spans="1:18" ht="15.75" thickBot="1" x14ac:dyDescent="0.3">
      <c r="A36" s="34"/>
      <c r="B36" s="35"/>
      <c r="C36" s="35"/>
      <c r="D36" s="36"/>
      <c r="E36" s="37"/>
      <c r="F36" s="37"/>
      <c r="G36" s="37"/>
      <c r="H36" s="36"/>
      <c r="I36" s="38"/>
      <c r="J36" s="36"/>
      <c r="K36" s="36"/>
      <c r="L36" s="36"/>
      <c r="M36" s="36"/>
      <c r="N36" s="36"/>
      <c r="O36" s="36"/>
      <c r="P36" s="36"/>
      <c r="Q36" s="36"/>
      <c r="R36" s="39"/>
    </row>
    <row r="37" spans="1:18" x14ac:dyDescent="0.25">
      <c r="A37" s="5" t="s">
        <v>30</v>
      </c>
      <c r="B37" s="6" t="s">
        <v>31</v>
      </c>
      <c r="C37" s="6" t="s">
        <v>27</v>
      </c>
      <c r="D37" s="7"/>
      <c r="E37" s="8">
        <v>0.19</v>
      </c>
      <c r="F37" s="8">
        <v>0</v>
      </c>
      <c r="G37" s="8">
        <f>F37+E37</f>
        <v>0.19</v>
      </c>
      <c r="H37" s="7"/>
      <c r="I37" s="9" t="s">
        <v>14</v>
      </c>
      <c r="J37" s="10">
        <v>1</v>
      </c>
      <c r="K37" s="10">
        <v>1</v>
      </c>
      <c r="L37" s="10">
        <f>J37/K37</f>
        <v>1</v>
      </c>
      <c r="M37" s="10">
        <f>ACOS(1-(2*L37))</f>
        <v>3.1415926535897931</v>
      </c>
      <c r="N37" s="10">
        <f>(K37^2/4)*((M37-SIN(M37)*COS(M37)))</f>
        <v>0.78539816339744828</v>
      </c>
      <c r="O37" s="10">
        <f>M37*K37</f>
        <v>3.1415926535897931</v>
      </c>
      <c r="P37" s="10">
        <v>0.1</v>
      </c>
      <c r="Q37" s="10">
        <v>1.2999999999999999E-2</v>
      </c>
      <c r="R37" s="11">
        <f>(1.49/Q37)*(P37)^0.5*((N37^(5/3))/(O37)^(2/3))</f>
        <v>11.296904825650737</v>
      </c>
    </row>
    <row r="38" spans="1:18" ht="15.75" thickBot="1" x14ac:dyDescent="0.3">
      <c r="A38" s="25"/>
      <c r="B38" s="19"/>
      <c r="C38" s="19"/>
      <c r="D38" s="19"/>
      <c r="E38" s="19"/>
      <c r="F38" s="19"/>
      <c r="G38" s="19"/>
      <c r="H38" s="19"/>
      <c r="I38" s="20" t="s">
        <v>15</v>
      </c>
      <c r="J38" s="21">
        <v>9.023647085709359E-2</v>
      </c>
      <c r="K38" s="21">
        <v>1</v>
      </c>
      <c r="L38" s="21">
        <f>J38/K38</f>
        <v>9.023647085709359E-2</v>
      </c>
      <c r="M38" s="21">
        <f>ACOS(1-(2*L38))</f>
        <v>0.6102111156649741</v>
      </c>
      <c r="N38" s="21">
        <f>(K38^2/4)*((M38-SIN(M38)*COS(M38)))</f>
        <v>3.5147232590709843E-2</v>
      </c>
      <c r="O38" s="21">
        <f>M38*K38</f>
        <v>0.6102111156649741</v>
      </c>
      <c r="P38" s="21">
        <f>P37</f>
        <v>0.1</v>
      </c>
      <c r="Q38" s="21">
        <v>1.2999999999999999E-2</v>
      </c>
      <c r="R38" s="22">
        <f>(1.49/Q38)*(P38)^0.5*((N38^(5/3))/(O38)^(2/3))</f>
        <v>0.18999466171298376</v>
      </c>
    </row>
    <row r="39" spans="1:18" ht="15.75" thickBot="1" x14ac:dyDescent="0.3">
      <c r="A39" s="34"/>
      <c r="B39" s="35"/>
      <c r="C39" s="35"/>
      <c r="D39" s="36"/>
      <c r="E39" s="37"/>
      <c r="F39" s="37"/>
      <c r="G39" s="37"/>
      <c r="H39" s="36"/>
      <c r="I39" s="38"/>
      <c r="J39" s="36"/>
      <c r="K39" s="36"/>
      <c r="L39" s="36"/>
      <c r="M39" s="36"/>
      <c r="N39" s="36"/>
      <c r="O39" s="36"/>
      <c r="P39" s="36"/>
      <c r="Q39" s="36"/>
      <c r="R39" s="39"/>
    </row>
    <row r="40" spans="1:18" x14ac:dyDescent="0.25">
      <c r="A40" s="5" t="s">
        <v>32</v>
      </c>
      <c r="B40" s="6" t="s">
        <v>33</v>
      </c>
      <c r="C40" s="6" t="s">
        <v>7</v>
      </c>
      <c r="D40" s="7"/>
      <c r="E40" s="8">
        <v>0.91</v>
      </c>
      <c r="F40" s="8">
        <v>0</v>
      </c>
      <c r="G40" s="8">
        <f>F40+E40</f>
        <v>0.91</v>
      </c>
      <c r="H40" s="7"/>
      <c r="I40" s="9" t="s">
        <v>14</v>
      </c>
      <c r="J40" s="10">
        <v>1</v>
      </c>
      <c r="K40" s="10">
        <v>1</v>
      </c>
      <c r="L40" s="10">
        <f>J40/K40</f>
        <v>1</v>
      </c>
      <c r="M40" s="10">
        <f>ACOS(1-(2*L40))</f>
        <v>3.1415926535897931</v>
      </c>
      <c r="N40" s="10">
        <f>(K40^2/4)*((M40-SIN(M40)*COS(M40)))</f>
        <v>0.78539816339744828</v>
      </c>
      <c r="O40" s="10">
        <f>M40*K40</f>
        <v>3.1415926535897931</v>
      </c>
      <c r="P40" s="10">
        <v>2.93E-2</v>
      </c>
      <c r="Q40" s="10">
        <v>1.2999999999999999E-2</v>
      </c>
      <c r="R40" s="11">
        <f>(1.49/Q40)*(P40)^0.5*((N40^(5/3))/(O40)^(2/3))</f>
        <v>6.1149552068240531</v>
      </c>
    </row>
    <row r="41" spans="1:18" ht="15.75" thickBot="1" x14ac:dyDescent="0.3">
      <c r="A41" s="25"/>
      <c r="B41" s="19"/>
      <c r="C41" s="19"/>
      <c r="D41" s="19"/>
      <c r="E41" s="19"/>
      <c r="F41" s="19"/>
      <c r="G41" s="19"/>
      <c r="H41" s="19"/>
      <c r="I41" s="20" t="s">
        <v>15</v>
      </c>
      <c r="J41" s="21">
        <v>0.26068807246592518</v>
      </c>
      <c r="K41" s="21">
        <v>1</v>
      </c>
      <c r="L41" s="21">
        <f>J41/K41</f>
        <v>0.26068807246592518</v>
      </c>
      <c r="M41" s="21">
        <f>ACOS(1-(2*L41))</f>
        <v>1.0717096126098524</v>
      </c>
      <c r="N41" s="21">
        <f>(K41^2/4)*((M41-SIN(M41)*COS(M41)))</f>
        <v>0.16286706805660406</v>
      </c>
      <c r="O41" s="21">
        <f>M41*K41</f>
        <v>1.0717096126098524</v>
      </c>
      <c r="P41" s="21">
        <f>P40</f>
        <v>2.93E-2</v>
      </c>
      <c r="Q41" s="21">
        <v>1.2999999999999999E-2</v>
      </c>
      <c r="R41" s="22">
        <f>(1.49/Q41)*(P41)^0.5*((N41^(5/3))/(O41)^(2/3))</f>
        <v>0.90994282726301279</v>
      </c>
    </row>
    <row r="42" spans="1:18" ht="15.75" thickBot="1" x14ac:dyDescent="0.3">
      <c r="A42" s="34"/>
      <c r="B42" s="35"/>
      <c r="C42" s="35"/>
      <c r="D42" s="36"/>
      <c r="E42" s="37"/>
      <c r="F42" s="37"/>
      <c r="G42" s="37"/>
      <c r="H42" s="36"/>
      <c r="I42" s="38"/>
      <c r="J42" s="36"/>
      <c r="K42" s="36"/>
      <c r="L42" s="36"/>
      <c r="M42" s="36"/>
      <c r="N42" s="36"/>
      <c r="O42" s="36"/>
      <c r="P42" s="36"/>
      <c r="Q42" s="36"/>
      <c r="R42" s="39"/>
    </row>
    <row r="43" spans="1:18" x14ac:dyDescent="0.25">
      <c r="A43" s="5" t="s">
        <v>34</v>
      </c>
      <c r="B43" s="6" t="s">
        <v>35</v>
      </c>
      <c r="C43" s="6" t="s">
        <v>5</v>
      </c>
      <c r="D43" s="7"/>
      <c r="E43" s="8">
        <v>0.53</v>
      </c>
      <c r="F43" s="8">
        <v>0</v>
      </c>
      <c r="G43" s="8">
        <f>F43+E43</f>
        <v>0.53</v>
      </c>
      <c r="H43" s="7"/>
      <c r="I43" s="9" t="s">
        <v>14</v>
      </c>
      <c r="J43" s="10">
        <v>1</v>
      </c>
      <c r="K43" s="10">
        <v>1</v>
      </c>
      <c r="L43" s="10">
        <f>J43/K43</f>
        <v>1</v>
      </c>
      <c r="M43" s="10">
        <f>ACOS(1-(2*L43))</f>
        <v>3.1415926535897931</v>
      </c>
      <c r="N43" s="10">
        <f>(K43^2/4)*((M43-SIN(M43)*COS(M43)))</f>
        <v>0.78539816339744828</v>
      </c>
      <c r="O43" s="10">
        <f>M43*K43</f>
        <v>3.1415926535897931</v>
      </c>
      <c r="P43" s="10">
        <v>5.0000000000000001E-3</v>
      </c>
      <c r="Q43" s="10">
        <v>1.2999999999999999E-2</v>
      </c>
      <c r="R43" s="11">
        <f>(1.49/Q43)*(P43)^0.5*((N43^(5/3))/(O43)^(2/3))</f>
        <v>2.5260647125500455</v>
      </c>
    </row>
    <row r="44" spans="1:18" ht="15.75" thickBot="1" x14ac:dyDescent="0.3">
      <c r="A44" s="25"/>
      <c r="B44" s="19"/>
      <c r="C44" s="19"/>
      <c r="D44" s="19"/>
      <c r="E44" s="19"/>
      <c r="F44" s="19"/>
      <c r="G44" s="19"/>
      <c r="H44" s="19"/>
      <c r="I44" s="20" t="s">
        <v>15</v>
      </c>
      <c r="J44" s="21">
        <v>0.31090339890489349</v>
      </c>
      <c r="K44" s="21">
        <v>1</v>
      </c>
      <c r="L44" s="21">
        <f>J44/K44</f>
        <v>0.31090339890489349</v>
      </c>
      <c r="M44" s="21">
        <f>ACOS(1-(2*L44))</f>
        <v>1.1829525719248914</v>
      </c>
      <c r="N44" s="21">
        <f>(K44^2/4)*((M44-SIN(M44)*COS(M44)))</f>
        <v>0.2082122578112198</v>
      </c>
      <c r="O44" s="21">
        <f>M44*K44</f>
        <v>1.1829525719248914</v>
      </c>
      <c r="P44" s="21">
        <f>P43</f>
        <v>5.0000000000000001E-3</v>
      </c>
      <c r="Q44" s="21">
        <v>1.2999999999999999E-2</v>
      </c>
      <c r="R44" s="22">
        <f>(1.49/Q44)*(P44)^0.5*((N44^(5/3))/(O44)^(2/3))</f>
        <v>0.52998086018112789</v>
      </c>
    </row>
    <row r="45" spans="1:18" ht="15.75" thickBot="1" x14ac:dyDescent="0.3">
      <c r="A45" s="34"/>
      <c r="B45" s="35"/>
      <c r="C45" s="35"/>
      <c r="D45" s="36"/>
      <c r="E45" s="37"/>
      <c r="F45" s="37"/>
      <c r="G45" s="37"/>
      <c r="H45" s="36"/>
      <c r="I45" s="38"/>
      <c r="J45" s="36"/>
      <c r="K45" s="36"/>
      <c r="L45" s="36"/>
      <c r="M45" s="36"/>
      <c r="N45" s="36"/>
      <c r="O45" s="36"/>
      <c r="P45" s="36"/>
      <c r="Q45" s="36"/>
      <c r="R45" s="39"/>
    </row>
    <row r="46" spans="1:18" x14ac:dyDescent="0.25">
      <c r="A46" s="5" t="s">
        <v>66</v>
      </c>
      <c r="B46" s="6" t="s">
        <v>67</v>
      </c>
      <c r="C46" s="6" t="s">
        <v>21</v>
      </c>
      <c r="D46" s="7"/>
      <c r="E46" s="8">
        <v>0.61</v>
      </c>
      <c r="F46" s="8">
        <v>0</v>
      </c>
      <c r="G46" s="8">
        <f>F46+E46</f>
        <v>0.61</v>
      </c>
      <c r="H46" s="7"/>
      <c r="I46" s="9" t="s">
        <v>14</v>
      </c>
      <c r="J46" s="10">
        <v>1</v>
      </c>
      <c r="K46" s="10">
        <v>1</v>
      </c>
      <c r="L46" s="10">
        <f>J46/K46</f>
        <v>1</v>
      </c>
      <c r="M46" s="10">
        <f>ACOS(1-(2*L46))</f>
        <v>3.1415926535897931</v>
      </c>
      <c r="N46" s="10">
        <f>(K46^2/4)*((M46-SIN(M46)*COS(M46)))</f>
        <v>0.78539816339744828</v>
      </c>
      <c r="O46" s="10">
        <f>M46*K46</f>
        <v>3.1415926535897931</v>
      </c>
      <c r="P46" s="10">
        <v>3.9399999999999998E-2</v>
      </c>
      <c r="Q46" s="10">
        <v>1.2999999999999999E-2</v>
      </c>
      <c r="R46" s="11">
        <f>(1.49/Q46)*(P46)^0.5*((N46^(5/3))/(O46)^(2/3))</f>
        <v>7.0910015586012598</v>
      </c>
    </row>
    <row r="47" spans="1:18" ht="15.75" thickBot="1" x14ac:dyDescent="0.3">
      <c r="A47" s="25"/>
      <c r="B47" s="19"/>
      <c r="C47" s="19"/>
      <c r="D47" s="19"/>
      <c r="E47" s="19"/>
      <c r="F47" s="19"/>
      <c r="G47" s="19"/>
      <c r="H47" s="19"/>
      <c r="I47" s="20" t="s">
        <v>15</v>
      </c>
      <c r="J47" s="21">
        <v>0.19820735371946721</v>
      </c>
      <c r="K47" s="21">
        <v>1</v>
      </c>
      <c r="L47" s="21">
        <f>J47/K47</f>
        <v>0.19820735371946721</v>
      </c>
      <c r="M47" s="21">
        <f>ACOS(1-(2*L47))</f>
        <v>0.92280602993112049</v>
      </c>
      <c r="N47" s="21">
        <f>(K47^2/4)*((M47-SIN(M47)*COS(M47)))</f>
        <v>0.11039210518154742</v>
      </c>
      <c r="O47" s="21">
        <f>M47*K47</f>
        <v>0.92280602993112049</v>
      </c>
      <c r="P47" s="21">
        <f>P46</f>
        <v>3.9399999999999998E-2</v>
      </c>
      <c r="Q47" s="21">
        <v>1.2999999999999999E-2</v>
      </c>
      <c r="R47" s="22">
        <f>(1.49/Q47)*(P47)^0.5*((N47^(5/3))/(O47)^(2/3))</f>
        <v>0.60974386168715977</v>
      </c>
    </row>
    <row r="50" spans="1:2" x14ac:dyDescent="0.25">
      <c r="A50" t="s">
        <v>68</v>
      </c>
      <c r="B50" t="s">
        <v>69</v>
      </c>
    </row>
    <row r="51" spans="1:2" x14ac:dyDescent="0.25">
      <c r="B51" t="s">
        <v>70</v>
      </c>
    </row>
    <row r="52" spans="1:2" x14ac:dyDescent="0.25">
      <c r="B52" t="s">
        <v>71</v>
      </c>
    </row>
    <row r="53" spans="1:2" x14ac:dyDescent="0.25">
      <c r="B53" t="s">
        <v>72</v>
      </c>
    </row>
    <row r="54" spans="1:2" x14ac:dyDescent="0.25">
      <c r="B54" t="s">
        <v>74</v>
      </c>
    </row>
    <row r="55" spans="1:2" x14ac:dyDescent="0.25">
      <c r="B55" t="s">
        <v>73</v>
      </c>
    </row>
    <row r="56" spans="1:2" x14ac:dyDescent="0.25">
      <c r="B56" t="s">
        <v>75</v>
      </c>
    </row>
    <row r="57" spans="1:2" x14ac:dyDescent="0.25">
      <c r="B57" s="33" t="s">
        <v>76</v>
      </c>
    </row>
    <row r="58" spans="1:2" x14ac:dyDescent="0.25">
      <c r="B58" t="s">
        <v>77</v>
      </c>
    </row>
    <row r="61" spans="1:2" x14ac:dyDescent="0.25">
      <c r="A61" t="s">
        <v>81</v>
      </c>
      <c r="B61" t="s">
        <v>82</v>
      </c>
    </row>
  </sheetData>
  <mergeCells count="2">
    <mergeCell ref="E3:G3"/>
    <mergeCell ref="J3:R3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50"/>
  <sheetViews>
    <sheetView topLeftCell="A4" zoomScale="75" zoomScaleNormal="75" workbookViewId="0">
      <selection activeCell="T1" sqref="T1:U1048576"/>
    </sheetView>
  </sheetViews>
  <sheetFormatPr defaultRowHeight="15" x14ac:dyDescent="0.25"/>
  <cols>
    <col min="6" max="6" width="12.28515625" customWidth="1"/>
    <col min="7" max="7" width="13.140625" customWidth="1"/>
    <col min="9" max="9" width="13.7109375" customWidth="1"/>
  </cols>
  <sheetData>
    <row r="2" spans="1:18" ht="21.75" thickBot="1" x14ac:dyDescent="0.4">
      <c r="B2" s="4" t="s">
        <v>54</v>
      </c>
    </row>
    <row r="3" spans="1:18" ht="15.75" thickBot="1" x14ac:dyDescent="0.3">
      <c r="A3" s="2"/>
      <c r="B3" s="2"/>
      <c r="C3" s="2"/>
      <c r="D3" s="2"/>
      <c r="E3" s="41" t="s">
        <v>12</v>
      </c>
      <c r="F3" s="42"/>
      <c r="G3" s="43"/>
      <c r="J3" s="41" t="s">
        <v>44</v>
      </c>
      <c r="K3" s="42"/>
      <c r="L3" s="42"/>
      <c r="M3" s="42"/>
      <c r="N3" s="42"/>
      <c r="O3" s="42"/>
      <c r="P3" s="42"/>
      <c r="Q3" s="42"/>
      <c r="R3" s="43"/>
    </row>
    <row r="4" spans="1:18" ht="15.75" thickBot="1" x14ac:dyDescent="0.3">
      <c r="A4" s="29" t="s">
        <v>16</v>
      </c>
      <c r="B4" s="31" t="s">
        <v>3</v>
      </c>
      <c r="C4" s="30" t="s">
        <v>4</v>
      </c>
      <c r="D4" s="2"/>
      <c r="E4" s="29" t="s">
        <v>10</v>
      </c>
      <c r="F4" s="31" t="s">
        <v>13</v>
      </c>
      <c r="G4" s="30" t="s">
        <v>11</v>
      </c>
      <c r="J4" s="32" t="s">
        <v>36</v>
      </c>
      <c r="K4" s="32" t="s">
        <v>23</v>
      </c>
      <c r="L4" s="32" t="s">
        <v>37</v>
      </c>
      <c r="M4" s="40" t="s">
        <v>38</v>
      </c>
      <c r="N4" s="32" t="s">
        <v>39</v>
      </c>
      <c r="O4" s="32" t="s">
        <v>40</v>
      </c>
      <c r="P4" s="32" t="s">
        <v>41</v>
      </c>
      <c r="Q4" s="32" t="s">
        <v>42</v>
      </c>
      <c r="R4" s="32" t="s">
        <v>43</v>
      </c>
    </row>
    <row r="5" spans="1:18" x14ac:dyDescent="0.25">
      <c r="A5" s="5" t="s">
        <v>53</v>
      </c>
      <c r="B5" s="6" t="s">
        <v>45</v>
      </c>
      <c r="C5" s="6" t="s">
        <v>46</v>
      </c>
      <c r="D5" s="7"/>
      <c r="E5" s="8">
        <v>1.44</v>
      </c>
      <c r="F5" s="8">
        <v>0</v>
      </c>
      <c r="G5" s="8">
        <f>F5+E5</f>
        <v>1.44</v>
      </c>
      <c r="H5" s="7"/>
      <c r="I5" s="9" t="s">
        <v>14</v>
      </c>
      <c r="J5" s="10">
        <v>1</v>
      </c>
      <c r="K5" s="10">
        <v>1</v>
      </c>
      <c r="L5" s="10">
        <f t="shared" ref="L5:L18" si="0">J5/K5</f>
        <v>1</v>
      </c>
      <c r="M5" s="10">
        <f t="shared" ref="M5:M18" si="1">ACOS(1-(2*L5))</f>
        <v>3.1415926535897931</v>
      </c>
      <c r="N5" s="10">
        <f t="shared" ref="N5:N18" si="2">(K5^2/4)*((M5-SIN(M5)*COS(M5)))</f>
        <v>0.78539816339744828</v>
      </c>
      <c r="O5" s="10">
        <f t="shared" ref="O5:O18" si="3">M5*K5</f>
        <v>3.1415926535897931</v>
      </c>
      <c r="P5" s="10">
        <v>5.0000000000000001E-3</v>
      </c>
      <c r="Q5" s="10">
        <v>1.2999999999999999E-2</v>
      </c>
      <c r="R5" s="11">
        <f t="shared" ref="R5:R18" si="4">(1.49/Q5)*(P5)^0.5*((N5^(5/3))/(O5)^(2/3))</f>
        <v>2.5260647125500455</v>
      </c>
    </row>
    <row r="6" spans="1:18" ht="15.75" thickBot="1" x14ac:dyDescent="0.3">
      <c r="A6" s="12"/>
      <c r="B6" s="13"/>
      <c r="C6" s="13"/>
      <c r="D6" s="14"/>
      <c r="E6" s="15"/>
      <c r="F6" s="15"/>
      <c r="G6" s="15"/>
      <c r="H6" s="14"/>
      <c r="I6" s="16" t="s">
        <v>15</v>
      </c>
      <c r="J6" s="23">
        <v>0.54071954132857292</v>
      </c>
      <c r="K6" s="23">
        <v>1</v>
      </c>
      <c r="L6" s="23">
        <f t="shared" si="0"/>
        <v>0.54071954132857292</v>
      </c>
      <c r="M6" s="23">
        <f t="shared" si="1"/>
        <v>1.6523257009244257</v>
      </c>
      <c r="N6" s="23">
        <f t="shared" si="2"/>
        <v>0.43337356727543491</v>
      </c>
      <c r="O6" s="23">
        <f t="shared" si="3"/>
        <v>1.6523257009244257</v>
      </c>
      <c r="P6" s="23">
        <f>P5</f>
        <v>5.0000000000000001E-3</v>
      </c>
      <c r="Q6" s="23">
        <v>1.2999999999999999E-2</v>
      </c>
      <c r="R6" s="24">
        <f t="shared" si="4"/>
        <v>1.4391349191734666</v>
      </c>
    </row>
    <row r="7" spans="1:18" x14ac:dyDescent="0.25">
      <c r="A7" s="5" t="str">
        <f>A5</f>
        <v>G</v>
      </c>
      <c r="B7" s="6" t="str">
        <f>C5</f>
        <v>G6</v>
      </c>
      <c r="C7" s="6" t="s">
        <v>47</v>
      </c>
      <c r="D7" s="7"/>
      <c r="E7" s="8">
        <v>0</v>
      </c>
      <c r="F7" s="8">
        <f>G20</f>
        <v>0.45</v>
      </c>
      <c r="G7" s="8">
        <f>F7+E7+G5</f>
        <v>1.89</v>
      </c>
      <c r="H7" s="7"/>
      <c r="I7" s="9" t="s">
        <v>14</v>
      </c>
      <c r="J7" s="10">
        <v>1</v>
      </c>
      <c r="K7" s="10">
        <v>1</v>
      </c>
      <c r="L7" s="10">
        <f t="shared" si="0"/>
        <v>1</v>
      </c>
      <c r="M7" s="10">
        <f t="shared" si="1"/>
        <v>3.1415926535897931</v>
      </c>
      <c r="N7" s="10">
        <f t="shared" si="2"/>
        <v>0.78539816339744828</v>
      </c>
      <c r="O7" s="10">
        <f t="shared" si="3"/>
        <v>3.1415926535897931</v>
      </c>
      <c r="P7" s="10">
        <v>5.0000000000000001E-3</v>
      </c>
      <c r="Q7" s="10">
        <v>1.2999999999999999E-2</v>
      </c>
      <c r="R7" s="11">
        <f t="shared" si="4"/>
        <v>2.5260647125500455</v>
      </c>
    </row>
    <row r="8" spans="1:18" ht="15.75" thickBot="1" x14ac:dyDescent="0.3">
      <c r="A8" s="12"/>
      <c r="B8" s="13"/>
      <c r="C8" s="13"/>
      <c r="D8" s="14"/>
      <c r="E8" s="15"/>
      <c r="F8" s="15"/>
      <c r="G8" s="15"/>
      <c r="H8" s="14"/>
      <c r="I8" s="16" t="s">
        <v>15</v>
      </c>
      <c r="J8" s="23">
        <v>0.64505584217162193</v>
      </c>
      <c r="K8" s="23">
        <v>1</v>
      </c>
      <c r="L8" s="23">
        <f t="shared" si="0"/>
        <v>0.64505584217162193</v>
      </c>
      <c r="M8" s="23">
        <f t="shared" si="1"/>
        <v>1.8651398659114113</v>
      </c>
      <c r="N8" s="23">
        <f t="shared" si="2"/>
        <v>0.5356936644283774</v>
      </c>
      <c r="O8" s="23">
        <f t="shared" si="3"/>
        <v>1.8651398659114113</v>
      </c>
      <c r="P8" s="23">
        <v>5.0000000000000001E-3</v>
      </c>
      <c r="Q8" s="23">
        <v>1.2999999999999999E-2</v>
      </c>
      <c r="R8" s="24">
        <f t="shared" si="4"/>
        <v>1.8899391947462467</v>
      </c>
    </row>
    <row r="9" spans="1:18" x14ac:dyDescent="0.25">
      <c r="A9" s="5" t="str">
        <f>A7</f>
        <v>G</v>
      </c>
      <c r="B9" s="6" t="str">
        <f>C7</f>
        <v>G5</v>
      </c>
      <c r="C9" s="6" t="s">
        <v>48</v>
      </c>
      <c r="D9" s="7"/>
      <c r="E9" s="8">
        <v>0</v>
      </c>
      <c r="F9" s="8">
        <v>0</v>
      </c>
      <c r="G9" s="8">
        <f>F9+E9+G7</f>
        <v>1.89</v>
      </c>
      <c r="H9" s="7"/>
      <c r="I9" s="9" t="s">
        <v>14</v>
      </c>
      <c r="J9" s="10">
        <v>1</v>
      </c>
      <c r="K9" s="10">
        <v>1</v>
      </c>
      <c r="L9" s="10">
        <f t="shared" si="0"/>
        <v>1</v>
      </c>
      <c r="M9" s="10">
        <f t="shared" si="1"/>
        <v>3.1415926535897931</v>
      </c>
      <c r="N9" s="10">
        <f t="shared" si="2"/>
        <v>0.78539816339744828</v>
      </c>
      <c r="O9" s="10">
        <f t="shared" si="3"/>
        <v>3.1415926535897931</v>
      </c>
      <c r="P9" s="10">
        <v>5.0000000000000001E-3</v>
      </c>
      <c r="Q9" s="10">
        <v>1.2999999999999999E-2</v>
      </c>
      <c r="R9" s="11">
        <f t="shared" si="4"/>
        <v>2.5260647125500455</v>
      </c>
    </row>
    <row r="10" spans="1:18" ht="15.75" thickBot="1" x14ac:dyDescent="0.3">
      <c r="A10" s="12"/>
      <c r="B10" s="13"/>
      <c r="C10" s="13"/>
      <c r="D10" s="14"/>
      <c r="E10" s="15"/>
      <c r="F10" s="15"/>
      <c r="G10" s="15"/>
      <c r="H10" s="14"/>
      <c r="I10" s="16" t="s">
        <v>15</v>
      </c>
      <c r="J10" s="23">
        <v>0.64505584217162193</v>
      </c>
      <c r="K10" s="23">
        <v>1</v>
      </c>
      <c r="L10" s="23">
        <f t="shared" si="0"/>
        <v>0.64505584217162193</v>
      </c>
      <c r="M10" s="23">
        <f t="shared" si="1"/>
        <v>1.8651398659114113</v>
      </c>
      <c r="N10" s="23">
        <f t="shared" si="2"/>
        <v>0.5356936644283774</v>
      </c>
      <c r="O10" s="23">
        <f t="shared" si="3"/>
        <v>1.8651398659114113</v>
      </c>
      <c r="P10" s="23">
        <v>5.0000000000000001E-3</v>
      </c>
      <c r="Q10" s="23">
        <v>1.2999999999999999E-2</v>
      </c>
      <c r="R10" s="24">
        <f t="shared" si="4"/>
        <v>1.8899391947462467</v>
      </c>
    </row>
    <row r="11" spans="1:18" x14ac:dyDescent="0.25">
      <c r="A11" s="5" t="str">
        <f>A9</f>
        <v>G</v>
      </c>
      <c r="B11" s="6" t="str">
        <f>C9</f>
        <v>G4</v>
      </c>
      <c r="C11" s="6" t="s">
        <v>49</v>
      </c>
      <c r="D11" s="7"/>
      <c r="E11" s="8">
        <v>0</v>
      </c>
      <c r="F11" s="8">
        <f>G23</f>
        <v>1.93</v>
      </c>
      <c r="G11" s="8">
        <f>F11+E11+G9</f>
        <v>3.82</v>
      </c>
      <c r="H11" s="7"/>
      <c r="I11" s="9" t="s">
        <v>14</v>
      </c>
      <c r="J11" s="10">
        <v>1.5</v>
      </c>
      <c r="K11" s="10">
        <v>1.5</v>
      </c>
      <c r="L11" s="10">
        <f t="shared" si="0"/>
        <v>1</v>
      </c>
      <c r="M11" s="10">
        <f t="shared" si="1"/>
        <v>3.1415926535897931</v>
      </c>
      <c r="N11" s="10">
        <f t="shared" si="2"/>
        <v>1.7671458676442586</v>
      </c>
      <c r="O11" s="10">
        <f t="shared" si="3"/>
        <v>4.7123889803846897</v>
      </c>
      <c r="P11" s="10">
        <v>5.0000000000000001E-3</v>
      </c>
      <c r="Q11" s="10">
        <v>1.2999999999999999E-2</v>
      </c>
      <c r="R11" s="11">
        <f t="shared" si="4"/>
        <v>7.4476826512090906</v>
      </c>
    </row>
    <row r="12" spans="1:18" ht="15.75" thickBot="1" x14ac:dyDescent="0.3">
      <c r="A12" s="12"/>
      <c r="B12" s="13"/>
      <c r="C12" s="13"/>
      <c r="D12" s="14"/>
      <c r="E12" s="15"/>
      <c r="F12" s="15"/>
      <c r="G12" s="15"/>
      <c r="H12" s="14"/>
      <c r="I12" s="16" t="s">
        <v>15</v>
      </c>
      <c r="J12" s="23">
        <v>0.76137329569191481</v>
      </c>
      <c r="K12" s="23">
        <v>1.5</v>
      </c>
      <c r="L12" s="23">
        <f t="shared" si="0"/>
        <v>0.50758219712794317</v>
      </c>
      <c r="M12" s="23">
        <f t="shared" si="1"/>
        <v>1.5859613023087196</v>
      </c>
      <c r="N12" s="23">
        <f t="shared" si="2"/>
        <v>0.90063222348993732</v>
      </c>
      <c r="O12" s="23">
        <f t="shared" si="3"/>
        <v>2.3789419534630794</v>
      </c>
      <c r="P12" s="23">
        <v>5.0000000000000001E-3</v>
      </c>
      <c r="Q12" s="23">
        <v>1.2999999999999999E-2</v>
      </c>
      <c r="R12" s="24">
        <f t="shared" si="4"/>
        <v>3.8198926406180074</v>
      </c>
    </row>
    <row r="13" spans="1:18" x14ac:dyDescent="0.25">
      <c r="A13" s="5" t="str">
        <f>A11</f>
        <v>G</v>
      </c>
      <c r="B13" s="6" t="str">
        <f>C11</f>
        <v>G3</v>
      </c>
      <c r="C13" s="6" t="s">
        <v>50</v>
      </c>
      <c r="D13" s="7"/>
      <c r="E13" s="8">
        <v>0</v>
      </c>
      <c r="F13" s="8">
        <f>G26</f>
        <v>1.89</v>
      </c>
      <c r="G13" s="8">
        <f>F13+E13+G11</f>
        <v>5.71</v>
      </c>
      <c r="H13" s="7"/>
      <c r="I13" s="9" t="s">
        <v>14</v>
      </c>
      <c r="J13" s="10">
        <v>1.5</v>
      </c>
      <c r="K13" s="10">
        <v>1.5</v>
      </c>
      <c r="L13" s="10">
        <f t="shared" si="0"/>
        <v>1</v>
      </c>
      <c r="M13" s="10">
        <f t="shared" si="1"/>
        <v>3.1415926535897931</v>
      </c>
      <c r="N13" s="10">
        <f t="shared" si="2"/>
        <v>1.7671458676442586</v>
      </c>
      <c r="O13" s="10">
        <f t="shared" si="3"/>
        <v>4.7123889803846897</v>
      </c>
      <c r="P13" s="10">
        <v>5.0000000000000001E-3</v>
      </c>
      <c r="Q13" s="10">
        <v>1.2999999999999999E-2</v>
      </c>
      <c r="R13" s="11">
        <f t="shared" si="4"/>
        <v>7.4476826512090906</v>
      </c>
    </row>
    <row r="14" spans="1:18" ht="15.75" thickBot="1" x14ac:dyDescent="0.3">
      <c r="A14" s="17"/>
      <c r="B14" s="18"/>
      <c r="C14" s="18"/>
      <c r="D14" s="19"/>
      <c r="E14" s="26"/>
      <c r="F14" s="26"/>
      <c r="G14" s="26"/>
      <c r="H14" s="19"/>
      <c r="I14" s="20" t="s">
        <v>15</v>
      </c>
      <c r="J14" s="21">
        <v>0.98429777662938378</v>
      </c>
      <c r="K14" s="21">
        <v>1.5</v>
      </c>
      <c r="L14" s="21">
        <f t="shared" si="0"/>
        <v>0.65619851775292248</v>
      </c>
      <c r="M14" s="21">
        <f t="shared" si="1"/>
        <v>1.8885116395935539</v>
      </c>
      <c r="N14" s="21">
        <f t="shared" si="2"/>
        <v>1.2292164627225288</v>
      </c>
      <c r="O14" s="21">
        <f t="shared" si="3"/>
        <v>2.8327674593903307</v>
      </c>
      <c r="P14" s="21">
        <f>P13</f>
        <v>5.0000000000000001E-3</v>
      </c>
      <c r="Q14" s="21">
        <v>1.2999999999999999E-2</v>
      </c>
      <c r="R14" s="22">
        <f t="shared" si="4"/>
        <v>5.7099799301257175</v>
      </c>
    </row>
    <row r="15" spans="1:18" x14ac:dyDescent="0.25">
      <c r="A15" s="5" t="str">
        <f>A13</f>
        <v>G</v>
      </c>
      <c r="B15" s="13" t="str">
        <f>C13</f>
        <v>G2</v>
      </c>
      <c r="C15" s="13" t="s">
        <v>51</v>
      </c>
      <c r="D15" s="14"/>
      <c r="E15" s="15">
        <v>0</v>
      </c>
      <c r="F15" s="15">
        <f>G29+G32</f>
        <v>3.49</v>
      </c>
      <c r="G15" s="15">
        <f>F15+E15+G13</f>
        <v>9.1999999999999993</v>
      </c>
      <c r="H15" s="14"/>
      <c r="I15" s="16" t="s">
        <v>14</v>
      </c>
      <c r="J15" s="27">
        <v>2</v>
      </c>
      <c r="K15" s="27">
        <v>2</v>
      </c>
      <c r="L15" s="27">
        <f t="shared" si="0"/>
        <v>1</v>
      </c>
      <c r="M15" s="27">
        <f t="shared" si="1"/>
        <v>3.1415926535897931</v>
      </c>
      <c r="N15" s="27">
        <f t="shared" si="2"/>
        <v>3.1415926535897931</v>
      </c>
      <c r="O15" s="27">
        <f t="shared" si="3"/>
        <v>6.2831853071795862</v>
      </c>
      <c r="P15" s="27">
        <v>5.0000000000000001E-3</v>
      </c>
      <c r="Q15" s="27">
        <v>1.2999999999999999E-2</v>
      </c>
      <c r="R15" s="28">
        <f t="shared" si="4"/>
        <v>16.039511128166765</v>
      </c>
    </row>
    <row r="16" spans="1:18" ht="15.75" thickBot="1" x14ac:dyDescent="0.3">
      <c r="A16" s="17"/>
      <c r="B16" s="18"/>
      <c r="C16" s="18"/>
      <c r="D16" s="19"/>
      <c r="E16" s="19"/>
      <c r="F16" s="19"/>
      <c r="G16" s="19"/>
      <c r="H16" s="19"/>
      <c r="I16" s="20" t="s">
        <v>15</v>
      </c>
      <c r="J16" s="21">
        <v>1.0859685808840183</v>
      </c>
      <c r="K16" s="21">
        <v>2</v>
      </c>
      <c r="L16" s="21">
        <f t="shared" si="0"/>
        <v>0.54298429044200913</v>
      </c>
      <c r="M16" s="21">
        <f t="shared" si="1"/>
        <v>1.6568711546001562</v>
      </c>
      <c r="N16" s="21">
        <f t="shared" si="2"/>
        <v>1.7425214667810547</v>
      </c>
      <c r="O16" s="21">
        <f t="shared" si="3"/>
        <v>3.3137423092003124</v>
      </c>
      <c r="P16" s="21">
        <f>P15</f>
        <v>5.0000000000000001E-3</v>
      </c>
      <c r="Q16" s="21">
        <v>1.2999999999999999E-2</v>
      </c>
      <c r="R16" s="22">
        <f t="shared" si="4"/>
        <v>9.2005189636167124</v>
      </c>
    </row>
    <row r="17" spans="1:18" x14ac:dyDescent="0.25">
      <c r="A17" s="5" t="str">
        <f>A15</f>
        <v>G</v>
      </c>
      <c r="B17" s="13" t="str">
        <f>C15</f>
        <v>G1</v>
      </c>
      <c r="C17" s="13" t="s">
        <v>52</v>
      </c>
      <c r="D17" s="14"/>
      <c r="E17" s="15">
        <v>0</v>
      </c>
      <c r="F17" s="15">
        <f>G35</f>
        <v>1.89</v>
      </c>
      <c r="G17" s="15">
        <f>F17+E17+G15</f>
        <v>11.09</v>
      </c>
      <c r="H17" s="14"/>
      <c r="I17" s="16" t="s">
        <v>14</v>
      </c>
      <c r="J17" s="27">
        <v>2</v>
      </c>
      <c r="K17" s="27">
        <v>2</v>
      </c>
      <c r="L17" s="27">
        <f t="shared" si="0"/>
        <v>1</v>
      </c>
      <c r="M17" s="27">
        <f t="shared" si="1"/>
        <v>3.1415926535897931</v>
      </c>
      <c r="N17" s="27">
        <f t="shared" si="2"/>
        <v>3.1415926535897931</v>
      </c>
      <c r="O17" s="27">
        <f t="shared" si="3"/>
        <v>6.2831853071795862</v>
      </c>
      <c r="P17" s="27">
        <v>2.9499999999999998E-2</v>
      </c>
      <c r="Q17" s="27">
        <v>1.2999999999999999E-2</v>
      </c>
      <c r="R17" s="28">
        <f t="shared" si="4"/>
        <v>38.959837161626517</v>
      </c>
    </row>
    <row r="18" spans="1:18" ht="15.75" thickBot="1" x14ac:dyDescent="0.3">
      <c r="A18" s="17"/>
      <c r="B18" s="18"/>
      <c r="C18" s="18"/>
      <c r="D18" s="19"/>
      <c r="E18" s="19"/>
      <c r="F18" s="19"/>
      <c r="G18" s="19"/>
      <c r="H18" s="19"/>
      <c r="I18" s="20" t="s">
        <v>15</v>
      </c>
      <c r="J18" s="21">
        <v>0.73023122023508025</v>
      </c>
      <c r="K18" s="21">
        <v>2</v>
      </c>
      <c r="L18" s="21">
        <f t="shared" si="0"/>
        <v>0.36511561011754012</v>
      </c>
      <c r="M18" s="21">
        <f t="shared" si="1"/>
        <v>1.2976434261620828</v>
      </c>
      <c r="N18" s="21">
        <f t="shared" si="2"/>
        <v>1.0378762889100386</v>
      </c>
      <c r="O18" s="21">
        <f t="shared" si="3"/>
        <v>2.5952868523241657</v>
      </c>
      <c r="P18" s="21">
        <f>P17</f>
        <v>2.9499999999999998E-2</v>
      </c>
      <c r="Q18" s="21">
        <v>1.2999999999999999E-2</v>
      </c>
      <c r="R18" s="22">
        <f t="shared" si="4"/>
        <v>11.090207283103194</v>
      </c>
    </row>
    <row r="19" spans="1:18" ht="15.75" thickBot="1" x14ac:dyDescent="0.3">
      <c r="A19" s="34"/>
      <c r="B19" s="35"/>
      <c r="C19" s="35"/>
      <c r="D19" s="36"/>
      <c r="E19" s="37"/>
      <c r="F19" s="37"/>
      <c r="G19" s="37"/>
      <c r="H19" s="36"/>
      <c r="I19" s="38"/>
      <c r="J19" s="36"/>
      <c r="K19" s="36"/>
      <c r="L19" s="36"/>
      <c r="M19" s="36"/>
      <c r="N19" s="36"/>
      <c r="O19" s="36"/>
      <c r="P19" s="36"/>
      <c r="Q19" s="36"/>
      <c r="R19" s="39"/>
    </row>
    <row r="20" spans="1:18" x14ac:dyDescent="0.25">
      <c r="A20" s="5" t="s">
        <v>55</v>
      </c>
      <c r="B20" s="6" t="s">
        <v>56</v>
      </c>
      <c r="C20" s="6" t="s">
        <v>46</v>
      </c>
      <c r="D20" s="7"/>
      <c r="E20" s="8">
        <v>0.45</v>
      </c>
      <c r="F20" s="8">
        <v>0</v>
      </c>
      <c r="G20" s="8">
        <f>F20+E20</f>
        <v>0.45</v>
      </c>
      <c r="H20" s="7"/>
      <c r="I20" s="9" t="s">
        <v>14</v>
      </c>
      <c r="J20" s="10">
        <v>1</v>
      </c>
      <c r="K20" s="10">
        <v>1</v>
      </c>
      <c r="L20" s="10">
        <f>J20/K20</f>
        <v>1</v>
      </c>
      <c r="M20" s="10">
        <f>ACOS(1-(2*L20))</f>
        <v>3.1415926535897931</v>
      </c>
      <c r="N20" s="10">
        <f>(K20^2/4)*((M20-SIN(M20)*COS(M20)))</f>
        <v>0.78539816339744828</v>
      </c>
      <c r="O20" s="10">
        <f>M20*K20</f>
        <v>3.1415926535897931</v>
      </c>
      <c r="P20" s="10">
        <v>0.06</v>
      </c>
      <c r="Q20" s="10">
        <v>1.2999999999999999E-2</v>
      </c>
      <c r="R20" s="11">
        <f>(1.49/Q20)*(P20)^0.5*((N20^(5/3))/(O20)^(2/3))</f>
        <v>8.7505448506871009</v>
      </c>
    </row>
    <row r="21" spans="1:18" ht="15.75" thickBot="1" x14ac:dyDescent="0.3">
      <c r="A21" s="17"/>
      <c r="B21" s="18"/>
      <c r="C21" s="18"/>
      <c r="D21" s="19"/>
      <c r="E21" s="26"/>
      <c r="F21" s="26"/>
      <c r="G21" s="26"/>
      <c r="H21" s="19"/>
      <c r="I21" s="20" t="s">
        <v>15</v>
      </c>
      <c r="J21" s="21">
        <v>0.15415920345605971</v>
      </c>
      <c r="K21" s="21">
        <v>1</v>
      </c>
      <c r="L21" s="21">
        <f>J21/K21</f>
        <v>0.15415920345605971</v>
      </c>
      <c r="M21" s="21">
        <f>ACOS(1-(2*L21))</f>
        <v>0.80698143942700573</v>
      </c>
      <c r="N21" s="21">
        <f>(K21^2/4)*((M21-SIN(M21)*COS(M21)))</f>
        <v>7.6861801225178314E-2</v>
      </c>
      <c r="O21" s="21">
        <f>M21*K21</f>
        <v>0.80698143942700573</v>
      </c>
      <c r="P21" s="21">
        <f>P20</f>
        <v>0.06</v>
      </c>
      <c r="Q21" s="21">
        <v>1.2999999999999999E-2</v>
      </c>
      <c r="R21" s="22">
        <f>(1.49/Q21)*(P21)^0.5*((N21^(5/3))/(O21)^(2/3))</f>
        <v>0.45004966233459881</v>
      </c>
    </row>
    <row r="22" spans="1:18" ht="15.75" thickBot="1" x14ac:dyDescent="0.3">
      <c r="A22" s="34"/>
      <c r="B22" s="35"/>
      <c r="C22" s="35"/>
      <c r="D22" s="36"/>
      <c r="E22" s="37"/>
      <c r="F22" s="37"/>
      <c r="G22" s="37"/>
      <c r="H22" s="36"/>
      <c r="I22" s="38"/>
      <c r="J22" s="36"/>
      <c r="K22" s="36"/>
      <c r="L22" s="36"/>
      <c r="M22" s="36"/>
      <c r="N22" s="36"/>
      <c r="O22" s="36"/>
      <c r="P22" s="36"/>
      <c r="Q22" s="36"/>
      <c r="R22" s="39"/>
    </row>
    <row r="23" spans="1:18" x14ac:dyDescent="0.25">
      <c r="A23" s="5" t="s">
        <v>57</v>
      </c>
      <c r="B23" s="6" t="s">
        <v>58</v>
      </c>
      <c r="C23" s="6" t="s">
        <v>48</v>
      </c>
      <c r="D23" s="7"/>
      <c r="E23" s="8">
        <v>1.93</v>
      </c>
      <c r="F23" s="8">
        <v>0</v>
      </c>
      <c r="G23" s="8">
        <f>F23+E23</f>
        <v>1.93</v>
      </c>
      <c r="H23" s="7"/>
      <c r="I23" s="9" t="s">
        <v>14</v>
      </c>
      <c r="J23" s="10">
        <v>1</v>
      </c>
      <c r="K23" s="10">
        <v>1</v>
      </c>
      <c r="L23" s="10">
        <f>J23/K23</f>
        <v>1</v>
      </c>
      <c r="M23" s="10">
        <f>ACOS(1-(2*L23))</f>
        <v>3.1415926535897931</v>
      </c>
      <c r="N23" s="10">
        <f>(K23^2/4)*((M23-SIN(M23)*COS(M23)))</f>
        <v>0.78539816339744828</v>
      </c>
      <c r="O23" s="10">
        <f>M23*K23</f>
        <v>3.1415926535897931</v>
      </c>
      <c r="P23" s="10">
        <v>2.3800000000000002E-2</v>
      </c>
      <c r="Q23" s="10">
        <v>1.2999999999999999E-2</v>
      </c>
      <c r="R23" s="11">
        <f>(1.49/Q23)*(P23)^0.5*((N23^(5/3))/(O23)^(2/3))</f>
        <v>5.5112225464296944</v>
      </c>
    </row>
    <row r="24" spans="1:18" ht="15.75" thickBot="1" x14ac:dyDescent="0.3">
      <c r="A24" s="17"/>
      <c r="B24" s="18"/>
      <c r="C24" s="18"/>
      <c r="D24" s="19"/>
      <c r="E24" s="26"/>
      <c r="F24" s="26"/>
      <c r="G24" s="26"/>
      <c r="H24" s="19"/>
      <c r="I24" s="20" t="s">
        <v>15</v>
      </c>
      <c r="J24" s="21">
        <v>0.40856798786547183</v>
      </c>
      <c r="K24" s="21">
        <v>1</v>
      </c>
      <c r="L24" s="21">
        <f>J24/K24</f>
        <v>0.40856798786547183</v>
      </c>
      <c r="M24" s="21">
        <f>ACOS(1-(2*L24))</f>
        <v>1.3868975151464529</v>
      </c>
      <c r="N24" s="21">
        <f>(K24^2/4)*((M24-SIN(M24)*COS(M24)))</f>
        <v>0.30177922621180636</v>
      </c>
      <c r="O24" s="21">
        <f>M24*K24</f>
        <v>1.3868975151464529</v>
      </c>
      <c r="P24" s="21">
        <f>P23</f>
        <v>2.3800000000000002E-2</v>
      </c>
      <c r="Q24" s="21">
        <v>1.2999999999999999E-2</v>
      </c>
      <c r="R24" s="22">
        <f>(1.49/Q24)*(P24)^0.5*((N24^(5/3))/(O24)^(2/3))</f>
        <v>1.9304151427941427</v>
      </c>
    </row>
    <row r="25" spans="1:18" ht="15.75" thickBot="1" x14ac:dyDescent="0.3">
      <c r="A25" s="34"/>
      <c r="B25" s="35"/>
      <c r="C25" s="35"/>
      <c r="D25" s="36"/>
      <c r="E25" s="37"/>
      <c r="F25" s="37"/>
      <c r="G25" s="37"/>
      <c r="H25" s="36"/>
      <c r="I25" s="38"/>
      <c r="J25" s="36"/>
      <c r="K25" s="36"/>
      <c r="L25" s="36"/>
      <c r="M25" s="36"/>
      <c r="N25" s="36"/>
      <c r="O25" s="36"/>
      <c r="P25" s="36"/>
      <c r="Q25" s="36"/>
      <c r="R25" s="39"/>
    </row>
    <row r="26" spans="1:18" x14ac:dyDescent="0.25">
      <c r="A26" s="5" t="s">
        <v>59</v>
      </c>
      <c r="B26" s="6" t="s">
        <v>60</v>
      </c>
      <c r="C26" s="6" t="s">
        <v>49</v>
      </c>
      <c r="D26" s="7"/>
      <c r="E26" s="8">
        <v>1.89</v>
      </c>
      <c r="F26" s="8">
        <v>0</v>
      </c>
      <c r="G26" s="8">
        <f>F26+E26</f>
        <v>1.89</v>
      </c>
      <c r="H26" s="7"/>
      <c r="I26" s="9" t="s">
        <v>14</v>
      </c>
      <c r="J26" s="10">
        <v>1</v>
      </c>
      <c r="K26" s="10">
        <v>1</v>
      </c>
      <c r="L26" s="10">
        <f>J26/K26</f>
        <v>1</v>
      </c>
      <c r="M26" s="10">
        <f>ACOS(1-(2*L26))</f>
        <v>3.1415926535897931</v>
      </c>
      <c r="N26" s="10">
        <f>(K26^2/4)*((M26-SIN(M26)*COS(M26)))</f>
        <v>0.78539816339744828</v>
      </c>
      <c r="O26" s="10">
        <f>M26*K26</f>
        <v>3.1415926535897931</v>
      </c>
      <c r="P26" s="10">
        <v>4.9099999999999998E-2</v>
      </c>
      <c r="Q26" s="10">
        <v>1.2999999999999999E-2</v>
      </c>
      <c r="R26" s="11">
        <f>(1.49/Q26)*(P26)^0.5*((N26^(5/3))/(O26)^(2/3))</f>
        <v>7.9158984829359165</v>
      </c>
    </row>
    <row r="27" spans="1:18" ht="15.75" thickBot="1" x14ac:dyDescent="0.3">
      <c r="A27" s="25"/>
      <c r="B27" s="19"/>
      <c r="C27" s="19"/>
      <c r="D27" s="19"/>
      <c r="E27" s="19"/>
      <c r="F27" s="19"/>
      <c r="G27" s="19"/>
      <c r="H27" s="19"/>
      <c r="I27" s="20" t="s">
        <v>15</v>
      </c>
      <c r="J27" s="21">
        <v>0.33263771638723633</v>
      </c>
      <c r="K27" s="21">
        <v>1</v>
      </c>
      <c r="L27" s="21">
        <f>J27/K27</f>
        <v>0.33263771638723633</v>
      </c>
      <c r="M27" s="21">
        <f>ACOS(1-(2*L27))</f>
        <v>1.2294834052980712</v>
      </c>
      <c r="N27" s="21">
        <f>(K27^2/4)*((M27-SIN(M27)*COS(M27)))</f>
        <v>0.22851677160341596</v>
      </c>
      <c r="O27" s="21">
        <f>M27*K27</f>
        <v>1.2294834052980712</v>
      </c>
      <c r="P27" s="21">
        <f>P26</f>
        <v>4.9099999999999998E-2</v>
      </c>
      <c r="Q27" s="21">
        <v>1.2999999999999999E-2</v>
      </c>
      <c r="R27" s="22">
        <f>(1.49/Q27)*(P27)^0.5*((N27^(5/3))/(O27)^(2/3))</f>
        <v>1.8901604910054086</v>
      </c>
    </row>
    <row r="28" spans="1:18" ht="15.75" thickBot="1" x14ac:dyDescent="0.3">
      <c r="A28" s="34"/>
      <c r="B28" s="35"/>
      <c r="C28" s="35"/>
      <c r="D28" s="36"/>
      <c r="E28" s="37"/>
      <c r="F28" s="37"/>
      <c r="G28" s="37"/>
      <c r="H28" s="36"/>
      <c r="I28" s="38"/>
      <c r="J28" s="36"/>
      <c r="K28" s="36"/>
      <c r="L28" s="36"/>
      <c r="M28" s="36"/>
      <c r="N28" s="36"/>
      <c r="O28" s="36"/>
      <c r="P28" s="36"/>
      <c r="Q28" s="36"/>
      <c r="R28" s="39"/>
    </row>
    <row r="29" spans="1:18" x14ac:dyDescent="0.25">
      <c r="A29" s="5" t="s">
        <v>61</v>
      </c>
      <c r="B29" s="6" t="s">
        <v>62</v>
      </c>
      <c r="C29" s="6" t="s">
        <v>50</v>
      </c>
      <c r="D29" s="7"/>
      <c r="E29" s="8">
        <v>2.39</v>
      </c>
      <c r="F29" s="8">
        <v>0</v>
      </c>
      <c r="G29" s="8">
        <f>F29+E29</f>
        <v>2.39</v>
      </c>
      <c r="H29" s="7"/>
      <c r="I29" s="9" t="s">
        <v>14</v>
      </c>
      <c r="J29" s="10">
        <v>1</v>
      </c>
      <c r="K29" s="10">
        <v>1</v>
      </c>
      <c r="L29" s="10">
        <f>J29/K29</f>
        <v>1</v>
      </c>
      <c r="M29" s="10">
        <f>ACOS(1-(2*L29))</f>
        <v>3.1415926535897931</v>
      </c>
      <c r="N29" s="10">
        <f>(K29^2/4)*((M29-SIN(M29)*COS(M29)))</f>
        <v>0.78539816339744828</v>
      </c>
      <c r="O29" s="10">
        <f>M29*K29</f>
        <v>3.1415926535897931</v>
      </c>
      <c r="P29" s="10">
        <v>0.03</v>
      </c>
      <c r="Q29" s="10">
        <v>1.2999999999999999E-2</v>
      </c>
      <c r="R29" s="11">
        <f>(1.49/Q29)*(P29)^0.5*((N29^(5/3))/(O29)^(2/3))</f>
        <v>6.1875696029978746</v>
      </c>
    </row>
    <row r="30" spans="1:18" ht="15.75" thickBot="1" x14ac:dyDescent="0.3">
      <c r="A30" s="25"/>
      <c r="B30" s="19"/>
      <c r="C30" s="19"/>
      <c r="D30" s="19"/>
      <c r="E30" s="19"/>
      <c r="F30" s="19"/>
      <c r="G30" s="19"/>
      <c r="H30" s="19"/>
      <c r="I30" s="20" t="s">
        <v>15</v>
      </c>
      <c r="J30" s="21">
        <v>0.43131965158150937</v>
      </c>
      <c r="K30" s="21">
        <v>1</v>
      </c>
      <c r="L30" s="21">
        <f>J30/K30</f>
        <v>0.43131965158150937</v>
      </c>
      <c r="M30" s="21">
        <f>ACOS(1-(2*L30))</f>
        <v>1.4329999679890308</v>
      </c>
      <c r="N30" s="21">
        <f>(K30^2/4)*((M30-SIN(M30)*COS(M30)))</f>
        <v>0.32423532504873537</v>
      </c>
      <c r="O30" s="21">
        <f>M30*K30</f>
        <v>1.4329999679890308</v>
      </c>
      <c r="P30" s="21">
        <f>P29</f>
        <v>0.03</v>
      </c>
      <c r="Q30" s="21">
        <v>1.2999999999999999E-2</v>
      </c>
      <c r="R30" s="22">
        <f>(1.49/Q30)*(P30)^0.5*((N30^(5/3))/(O30)^(2/3))</f>
        <v>2.3900480816029015</v>
      </c>
    </row>
    <row r="31" spans="1:18" ht="15.75" thickBot="1" x14ac:dyDescent="0.3">
      <c r="A31" s="34"/>
      <c r="B31" s="35"/>
      <c r="C31" s="35"/>
      <c r="D31" s="36"/>
      <c r="E31" s="37"/>
      <c r="F31" s="37"/>
      <c r="G31" s="37"/>
      <c r="H31" s="36"/>
      <c r="I31" s="38"/>
      <c r="J31" s="36"/>
      <c r="K31" s="36"/>
      <c r="L31" s="36"/>
      <c r="M31" s="36"/>
      <c r="N31" s="36"/>
      <c r="O31" s="36"/>
      <c r="P31" s="36"/>
      <c r="Q31" s="36"/>
      <c r="R31" s="39"/>
    </row>
    <row r="32" spans="1:18" x14ac:dyDescent="0.25">
      <c r="A32" s="5" t="s">
        <v>43</v>
      </c>
      <c r="B32" s="6" t="s">
        <v>63</v>
      </c>
      <c r="C32" s="6" t="s">
        <v>50</v>
      </c>
      <c r="D32" s="7"/>
      <c r="E32" s="8">
        <v>1.1000000000000001</v>
      </c>
      <c r="F32" s="8">
        <v>0</v>
      </c>
      <c r="G32" s="8">
        <f>F32+E32</f>
        <v>1.1000000000000001</v>
      </c>
      <c r="H32" s="7"/>
      <c r="I32" s="9" t="s">
        <v>14</v>
      </c>
      <c r="J32" s="10">
        <v>1</v>
      </c>
      <c r="K32" s="10">
        <v>1</v>
      </c>
      <c r="L32" s="10">
        <f>J32/K32</f>
        <v>1</v>
      </c>
      <c r="M32" s="10">
        <f>ACOS(1-(2*L32))</f>
        <v>3.1415926535897931</v>
      </c>
      <c r="N32" s="10">
        <f>(K32^2/4)*((M32-SIN(M32)*COS(M32)))</f>
        <v>0.78539816339744828</v>
      </c>
      <c r="O32" s="10">
        <f>M32*K32</f>
        <v>3.1415926535897931</v>
      </c>
      <c r="P32" s="10">
        <v>0.1</v>
      </c>
      <c r="Q32" s="10">
        <v>1.2999999999999999E-2</v>
      </c>
      <c r="R32" s="11">
        <f>(1.49/Q32)*(P32)^0.5*((N32^(5/3))/(O32)^(2/3))</f>
        <v>11.296904825650737</v>
      </c>
    </row>
    <row r="33" spans="1:18" ht="15.75" thickBot="1" x14ac:dyDescent="0.3">
      <c r="A33" s="25"/>
      <c r="B33" s="19"/>
      <c r="C33" s="19"/>
      <c r="D33" s="19"/>
      <c r="E33" s="19"/>
      <c r="F33" s="19"/>
      <c r="G33" s="19"/>
      <c r="H33" s="19"/>
      <c r="I33" s="20" t="s">
        <v>15</v>
      </c>
      <c r="J33" s="21">
        <v>0.21081637627740005</v>
      </c>
      <c r="K33" s="21">
        <v>1</v>
      </c>
      <c r="L33" s="21">
        <f>J33/K33</f>
        <v>0.21081637627740005</v>
      </c>
      <c r="M33" s="21">
        <f>ACOS(1-(2*L33))</f>
        <v>0.95407052992426689</v>
      </c>
      <c r="N33" s="21">
        <f>(K33^2/4)*((M33-SIN(M33)*COS(M33)))</f>
        <v>0.12056302769059576</v>
      </c>
      <c r="O33" s="21">
        <f>M33*K33</f>
        <v>0.95407052992426689</v>
      </c>
      <c r="P33" s="21">
        <f>P32</f>
        <v>0.1</v>
      </c>
      <c r="Q33" s="21">
        <v>1.2999999999999999E-2</v>
      </c>
      <c r="R33" s="22">
        <f>(1.49/Q33)*(P33)^0.5*((N33^(5/3))/(O33)^(2/3))</f>
        <v>1.1003888261147463</v>
      </c>
    </row>
    <row r="34" spans="1:18" ht="15.75" thickBot="1" x14ac:dyDescent="0.3">
      <c r="A34" s="34"/>
      <c r="B34" s="35"/>
      <c r="C34" s="35"/>
      <c r="D34" s="36"/>
      <c r="E34" s="37"/>
      <c r="F34" s="37"/>
      <c r="G34" s="37"/>
      <c r="H34" s="36"/>
      <c r="I34" s="38"/>
      <c r="J34" s="36"/>
      <c r="K34" s="36"/>
      <c r="L34" s="36"/>
      <c r="M34" s="36"/>
      <c r="N34" s="36"/>
      <c r="O34" s="36"/>
      <c r="P34" s="36"/>
      <c r="Q34" s="36"/>
      <c r="R34" s="39"/>
    </row>
    <row r="35" spans="1:18" x14ac:dyDescent="0.25">
      <c r="A35" s="5" t="s">
        <v>64</v>
      </c>
      <c r="B35" s="6" t="s">
        <v>65</v>
      </c>
      <c r="C35" s="6" t="s">
        <v>51</v>
      </c>
      <c r="D35" s="7"/>
      <c r="E35" s="8">
        <v>1.89</v>
      </c>
      <c r="F35" s="8">
        <v>0</v>
      </c>
      <c r="G35" s="8">
        <f>F35+E35</f>
        <v>1.89</v>
      </c>
      <c r="H35" s="7"/>
      <c r="I35" s="9" t="s">
        <v>14</v>
      </c>
      <c r="J35" s="10">
        <v>1</v>
      </c>
      <c r="K35" s="10">
        <v>1</v>
      </c>
      <c r="L35" s="10">
        <f>J35/K35</f>
        <v>1</v>
      </c>
      <c r="M35" s="10">
        <f>ACOS(1-(2*L35))</f>
        <v>3.1415926535897931</v>
      </c>
      <c r="N35" s="10">
        <f>(K35^2/4)*((M35-SIN(M35)*COS(M35)))</f>
        <v>0.78539816339744828</v>
      </c>
      <c r="O35" s="10">
        <f>M35*K35</f>
        <v>3.1415926535897931</v>
      </c>
      <c r="P35" s="10">
        <v>5.0000000000000001E-3</v>
      </c>
      <c r="Q35" s="10">
        <v>1.2999999999999999E-2</v>
      </c>
      <c r="R35" s="11">
        <f>(1.49/Q35)*(P35)^0.5*((N35^(5/3))/(O35)^(2/3))</f>
        <v>2.5260647125500455</v>
      </c>
    </row>
    <row r="36" spans="1:18" ht="15.75" thickBot="1" x14ac:dyDescent="0.3">
      <c r="A36" s="25"/>
      <c r="B36" s="19"/>
      <c r="C36" s="19"/>
      <c r="D36" s="19"/>
      <c r="E36" s="19"/>
      <c r="F36" s="19"/>
      <c r="G36" s="19"/>
      <c r="H36" s="19"/>
      <c r="I36" s="20" t="s">
        <v>15</v>
      </c>
      <c r="J36" s="21">
        <v>0.64505584217162193</v>
      </c>
      <c r="K36" s="21">
        <v>1</v>
      </c>
      <c r="L36" s="21">
        <f>J36/K36</f>
        <v>0.64505584217162193</v>
      </c>
      <c r="M36" s="21">
        <f>ACOS(1-(2*L36))</f>
        <v>1.8651398659114113</v>
      </c>
      <c r="N36" s="21">
        <f>(K36^2/4)*((M36-SIN(M36)*COS(M36)))</f>
        <v>0.5356936644283774</v>
      </c>
      <c r="O36" s="21">
        <f>M36*K36</f>
        <v>1.8651398659114113</v>
      </c>
      <c r="P36" s="21">
        <f>P35</f>
        <v>5.0000000000000001E-3</v>
      </c>
      <c r="Q36" s="21">
        <v>1.2999999999999999E-2</v>
      </c>
      <c r="R36" s="22">
        <f>(1.49/Q36)*(P36)^0.5*((N36^(5/3))/(O36)^(2/3))</f>
        <v>1.8899391947462467</v>
      </c>
    </row>
    <row r="39" spans="1:18" x14ac:dyDescent="0.25">
      <c r="A39" t="s">
        <v>68</v>
      </c>
      <c r="B39" t="s">
        <v>69</v>
      </c>
    </row>
    <row r="40" spans="1:18" x14ac:dyDescent="0.25">
      <c r="B40" t="s">
        <v>70</v>
      </c>
    </row>
    <row r="41" spans="1:18" x14ac:dyDescent="0.25">
      <c r="B41" t="s">
        <v>71</v>
      </c>
    </row>
    <row r="42" spans="1:18" x14ac:dyDescent="0.25">
      <c r="B42" t="s">
        <v>72</v>
      </c>
    </row>
    <row r="43" spans="1:18" x14ac:dyDescent="0.25">
      <c r="B43" t="s">
        <v>74</v>
      </c>
    </row>
    <row r="44" spans="1:18" x14ac:dyDescent="0.25">
      <c r="B44" t="s">
        <v>73</v>
      </c>
    </row>
    <row r="45" spans="1:18" x14ac:dyDescent="0.25">
      <c r="B45" t="s">
        <v>75</v>
      </c>
    </row>
    <row r="46" spans="1:18" x14ac:dyDescent="0.25">
      <c r="B46" s="33" t="s">
        <v>76</v>
      </c>
    </row>
    <row r="47" spans="1:18" x14ac:dyDescent="0.25">
      <c r="B47" t="s">
        <v>77</v>
      </c>
    </row>
    <row r="50" spans="1:2" x14ac:dyDescent="0.25">
      <c r="A50" t="s">
        <v>81</v>
      </c>
      <c r="B50" t="s">
        <v>82</v>
      </c>
    </row>
  </sheetData>
  <mergeCells count="2">
    <mergeCell ref="E3:G3"/>
    <mergeCell ref="J3:R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C4"/>
  <sheetViews>
    <sheetView workbookViewId="0">
      <selection activeCell="G36" sqref="G36"/>
    </sheetView>
  </sheetViews>
  <sheetFormatPr defaultRowHeight="15" x14ac:dyDescent="0.25"/>
  <cols>
    <col min="1" max="16384" width="9.140625" style="1"/>
  </cols>
  <sheetData>
    <row r="3" spans="1:3" x14ac:dyDescent="0.25">
      <c r="A3" s="3" t="s">
        <v>79</v>
      </c>
      <c r="B3" s="3" t="s">
        <v>78</v>
      </c>
      <c r="C3" s="3" t="s">
        <v>80</v>
      </c>
    </row>
    <row r="4" spans="1:3" x14ac:dyDescent="0.25">
      <c r="A4" s="1">
        <v>2</v>
      </c>
      <c r="B4" s="1">
        <v>0.5</v>
      </c>
      <c r="C4" s="1">
        <f>1.6*A4*B4^(3/2)</f>
        <v>1.1313708498984762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Hydrology</vt:lpstr>
      <vt:lpstr>Hydraulics--North</vt:lpstr>
      <vt:lpstr>Hydraulics--South</vt:lpstr>
      <vt:lpstr>Curb Cut Capacity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Eblen</dc:creator>
  <cp:lastModifiedBy>Matt Eblen</cp:lastModifiedBy>
  <dcterms:created xsi:type="dcterms:W3CDTF">2020-07-25T22:06:49Z</dcterms:created>
  <dcterms:modified xsi:type="dcterms:W3CDTF">2020-08-27T01:58:39Z</dcterms:modified>
</cp:coreProperties>
</file>