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MDVIEW\Planning\Hydrology\HydroTrans\K12D025\"/>
    </mc:Choice>
  </mc:AlternateContent>
  <xr:revisionPtr revIDLastSave="0" documentId="13_ncr:1_{A2AE08B8-B913-443E-BDF7-F31B25D36392}" xr6:coauthVersionLast="36" xr6:coauthVersionMax="36" xr10:uidLastSave="{00000000-0000-0000-0000-000000000000}"/>
  <bookViews>
    <workbookView xWindow="360" yWindow="132" windowWidth="18192" windowHeight="952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Sheet1!$A$1:$N$57</definedName>
  </definedNames>
  <calcPr calcId="191029"/>
</workbook>
</file>

<file path=xl/calcChain.xml><?xml version="1.0" encoding="utf-8"?>
<calcChain xmlns="http://schemas.openxmlformats.org/spreadsheetml/2006/main">
  <c r="G55" i="1" l="1"/>
  <c r="I55" i="1" s="1"/>
  <c r="E55" i="1"/>
  <c r="G54" i="1"/>
  <c r="E54" i="1"/>
  <c r="I54" i="1" l="1"/>
  <c r="H55" i="1"/>
  <c r="J55" i="1" s="1"/>
  <c r="K55" i="1" s="1"/>
  <c r="L55" i="1" s="1"/>
  <c r="M55" i="1" s="1"/>
  <c r="N55" i="1" s="1"/>
  <c r="H54" i="1"/>
  <c r="J54" i="1" s="1"/>
  <c r="G30" i="1"/>
  <c r="I30" i="1" s="1"/>
  <c r="K54" i="1" l="1"/>
  <c r="L54" i="1" s="1"/>
  <c r="M54" i="1" s="1"/>
  <c r="N54" i="1" s="1"/>
  <c r="H30" i="1"/>
  <c r="J30" i="1" s="1"/>
  <c r="G19" i="1"/>
  <c r="H19" i="1" s="1"/>
  <c r="G43" i="1"/>
  <c r="I43" i="1" s="1"/>
  <c r="K30" i="1" l="1"/>
  <c r="L30" i="1" s="1"/>
  <c r="M30" i="1" s="1"/>
  <c r="N30" i="1" s="1"/>
  <c r="H43" i="1"/>
  <c r="J43" i="1" s="1"/>
  <c r="K43" i="1" s="1"/>
  <c r="L43" i="1" s="1"/>
  <c r="M43" i="1" s="1"/>
  <c r="N43" i="1" s="1"/>
  <c r="G39" i="1"/>
  <c r="H39" i="1" s="1"/>
  <c r="J39" i="1" s="1"/>
  <c r="G41" i="1"/>
  <c r="G44" i="1"/>
  <c r="I44" i="1" s="1"/>
  <c r="G40" i="1"/>
  <c r="H40" i="1" s="1"/>
  <c r="J40" i="1" s="1"/>
  <c r="I41" i="1" l="1"/>
  <c r="I40" i="1"/>
  <c r="K40" i="1" s="1"/>
  <c r="L40" i="1" s="1"/>
  <c r="M40" i="1" s="1"/>
  <c r="N40" i="1" s="1"/>
  <c r="I39" i="1"/>
  <c r="K39" i="1" s="1"/>
  <c r="H41" i="1"/>
  <c r="J41" i="1" s="1"/>
  <c r="H44" i="1"/>
  <c r="J44" i="1" s="1"/>
  <c r="K44" i="1" s="1"/>
  <c r="L44" i="1" s="1"/>
  <c r="M44" i="1" s="1"/>
  <c r="N44" i="1" s="1"/>
  <c r="E36" i="1"/>
  <c r="E35" i="1"/>
  <c r="E32" i="1"/>
  <c r="G38" i="1"/>
  <c r="I38" i="1" s="1"/>
  <c r="G36" i="1"/>
  <c r="I36" i="1" s="1"/>
  <c r="G35" i="1"/>
  <c r="G32" i="1"/>
  <c r="I32" i="1" s="1"/>
  <c r="K41" i="1" l="1"/>
  <c r="I35" i="1"/>
  <c r="H38" i="1"/>
  <c r="J38" i="1" s="1"/>
  <c r="K38" i="1" s="1"/>
  <c r="H36" i="1"/>
  <c r="J36" i="1" s="1"/>
  <c r="K36" i="1" s="1"/>
  <c r="L36" i="1" s="1"/>
  <c r="M36" i="1" s="1"/>
  <c r="N36" i="1" s="1"/>
  <c r="H35" i="1"/>
  <c r="J35" i="1" s="1"/>
  <c r="K35" i="1" s="1"/>
  <c r="L35" i="1" s="1"/>
  <c r="M35" i="1" s="1"/>
  <c r="N35" i="1" s="1"/>
  <c r="H32" i="1"/>
  <c r="J32" i="1" s="1"/>
  <c r="K32" i="1" s="1"/>
  <c r="L32" i="1" s="1"/>
  <c r="M32" i="1" s="1"/>
  <c r="N32" i="1" s="1"/>
  <c r="G48" i="1"/>
  <c r="I48" i="1" s="1"/>
  <c r="H48" i="1" l="1"/>
  <c r="J48" i="1" s="1"/>
  <c r="K48" i="1" s="1"/>
  <c r="G33" i="1"/>
  <c r="I33" i="1" s="1"/>
  <c r="H33" i="1" l="1"/>
  <c r="J33" i="1" s="1"/>
  <c r="K33" i="1" s="1"/>
  <c r="L33" i="1" s="1"/>
  <c r="M33" i="1" s="1"/>
  <c r="N33" i="1" s="1"/>
  <c r="G46" i="1"/>
  <c r="I46" i="1" s="1"/>
  <c r="G47" i="1"/>
  <c r="I47" i="1" s="1"/>
  <c r="H46" i="1" l="1"/>
  <c r="J46" i="1" s="1"/>
  <c r="K46" i="1" s="1"/>
  <c r="H47" i="1"/>
  <c r="J47" i="1" s="1"/>
  <c r="K47" i="1" s="1"/>
  <c r="L47" i="1" s="1"/>
  <c r="M47" i="1" s="1"/>
  <c r="N47" i="1" s="1"/>
  <c r="G50" i="1"/>
  <c r="G51" i="1"/>
  <c r="G52" i="1"/>
  <c r="G49" i="1"/>
  <c r="G45" i="1"/>
  <c r="E19" i="1"/>
  <c r="I19" i="1" s="1"/>
  <c r="G42" i="1"/>
  <c r="H42" i="1" s="1"/>
  <c r="J42" i="1" s="1"/>
  <c r="G34" i="1"/>
  <c r="H34" i="1" s="1"/>
  <c r="J34" i="1" s="1"/>
  <c r="G28" i="1"/>
  <c r="G29" i="1"/>
  <c r="I29" i="1" s="1"/>
  <c r="G31" i="1"/>
  <c r="I31" i="1" s="1"/>
  <c r="G23" i="1"/>
  <c r="H23" i="1" s="1"/>
  <c r="J23" i="1" s="1"/>
  <c r="G37" i="1"/>
  <c r="G53" i="1"/>
  <c r="G27" i="1"/>
  <c r="E27" i="1"/>
  <c r="G26" i="1"/>
  <c r="I26" i="1" s="1"/>
  <c r="I27" i="1" l="1"/>
  <c r="I42" i="1"/>
  <c r="H31" i="1"/>
  <c r="J31" i="1" s="1"/>
  <c r="K31" i="1" s="1"/>
  <c r="L31" i="1" s="1"/>
  <c r="M31" i="1" s="1"/>
  <c r="N31" i="1" s="1"/>
  <c r="H26" i="1"/>
  <c r="J26" i="1" s="1"/>
  <c r="K26" i="1" s="1"/>
  <c r="I52" i="1"/>
  <c r="K42" i="1"/>
  <c r="L42" i="1" s="1"/>
  <c r="M42" i="1" s="1"/>
  <c r="N42" i="1" s="1"/>
  <c r="I50" i="1"/>
  <c r="I51" i="1"/>
  <c r="I49" i="1"/>
  <c r="I45" i="1"/>
  <c r="I34" i="1"/>
  <c r="K34" i="1" s="1"/>
  <c r="I28" i="1"/>
  <c r="I23" i="1"/>
  <c r="K23" i="1" s="1"/>
  <c r="L23" i="1" s="1"/>
  <c r="M23" i="1" s="1"/>
  <c r="N23" i="1" s="1"/>
  <c r="I37" i="1"/>
  <c r="I53" i="1"/>
  <c r="H50" i="1"/>
  <c r="J50" i="1" s="1"/>
  <c r="H51" i="1"/>
  <c r="J51" i="1" s="1"/>
  <c r="H52" i="1"/>
  <c r="J52" i="1" s="1"/>
  <c r="K52" i="1" s="1"/>
  <c r="H49" i="1"/>
  <c r="J49" i="1" s="1"/>
  <c r="H45" i="1"/>
  <c r="J45" i="1" s="1"/>
  <c r="K45" i="1" s="1"/>
  <c r="L45" i="1" s="1"/>
  <c r="M45" i="1" s="1"/>
  <c r="N45" i="1" s="1"/>
  <c r="J19" i="1"/>
  <c r="H27" i="1"/>
  <c r="J27" i="1" s="1"/>
  <c r="K27" i="1" s="1"/>
  <c r="L27" i="1" s="1"/>
  <c r="M27" i="1" s="1"/>
  <c r="N27" i="1" s="1"/>
  <c r="H53" i="1"/>
  <c r="J53" i="1" s="1"/>
  <c r="K53" i="1" s="1"/>
  <c r="H29" i="1"/>
  <c r="J29" i="1" s="1"/>
  <c r="K29" i="1" s="1"/>
  <c r="L29" i="1" s="1"/>
  <c r="M29" i="1" s="1"/>
  <c r="N29" i="1" s="1"/>
  <c r="H37" i="1"/>
  <c r="J37" i="1" s="1"/>
  <c r="H28" i="1"/>
  <c r="J28" i="1" s="1"/>
  <c r="E21" i="1"/>
  <c r="E22" i="1"/>
  <c r="E20" i="1"/>
  <c r="K37" i="1" l="1"/>
  <c r="L37" i="1" s="1"/>
  <c r="M37" i="1" s="1"/>
  <c r="N37" i="1" s="1"/>
  <c r="K28" i="1"/>
  <c r="L28" i="1" s="1"/>
  <c r="M28" i="1" s="1"/>
  <c r="N28" i="1" s="1"/>
  <c r="K51" i="1"/>
  <c r="K49" i="1"/>
  <c r="K19" i="1"/>
  <c r="L19" i="1" s="1"/>
  <c r="M19" i="1" s="1"/>
  <c r="N19" i="1" s="1"/>
  <c r="K50" i="1"/>
  <c r="L50" i="1" s="1"/>
  <c r="M50" i="1" s="1"/>
  <c r="N50" i="1" s="1"/>
  <c r="G56" i="1"/>
  <c r="E56" i="1"/>
  <c r="G25" i="1"/>
  <c r="E25" i="1"/>
  <c r="G24" i="1"/>
  <c r="G20" i="1"/>
  <c r="H20" i="1" s="1"/>
  <c r="J20" i="1" s="1"/>
  <c r="G22" i="1"/>
  <c r="I20" i="1" l="1"/>
  <c r="K20" i="1" s="1"/>
  <c r="L20" i="1" s="1"/>
  <c r="M20" i="1" s="1"/>
  <c r="N20" i="1" s="1"/>
  <c r="I25" i="1"/>
  <c r="I24" i="1"/>
  <c r="I56" i="1"/>
  <c r="H25" i="1"/>
  <c r="J25" i="1" s="1"/>
  <c r="H56" i="1"/>
  <c r="J56" i="1" s="1"/>
  <c r="H24" i="1"/>
  <c r="J24" i="1" s="1"/>
  <c r="K24" i="1" s="1"/>
  <c r="L24" i="1" s="1"/>
  <c r="M24" i="1" s="1"/>
  <c r="N24" i="1" s="1"/>
  <c r="I22" i="1"/>
  <c r="H22" i="1"/>
  <c r="J22" i="1" s="1"/>
  <c r="G21" i="1"/>
  <c r="I21" i="1"/>
  <c r="K22" i="1" l="1"/>
  <c r="L22" i="1" s="1"/>
  <c r="M22" i="1" s="1"/>
  <c r="N22" i="1" s="1"/>
  <c r="K25" i="1"/>
  <c r="L25" i="1" s="1"/>
  <c r="M25" i="1" s="1"/>
  <c r="N25" i="1" s="1"/>
  <c r="K56" i="1"/>
  <c r="L56" i="1" s="1"/>
  <c r="M56" i="1" s="1"/>
  <c r="N56" i="1" s="1"/>
  <c r="H21" i="1"/>
  <c r="J21" i="1" s="1"/>
  <c r="K21" i="1" s="1"/>
  <c r="L21" i="1" s="1"/>
  <c r="M21" i="1" s="1"/>
  <c r="N21" i="1" s="1"/>
</calcChain>
</file>

<file path=xl/sharedStrings.xml><?xml version="1.0" encoding="utf-8"?>
<sst xmlns="http://schemas.openxmlformats.org/spreadsheetml/2006/main" count="165" uniqueCount="116">
  <si>
    <t>RETENTION VOLUME REQUIRED PER 100 SF OF ADDITIONAL IMPERVIOUS AREA =</t>
  </si>
  <si>
    <t>CF</t>
  </si>
  <si>
    <t>TOTAL IMPERVOUS AREA (SF)</t>
  </si>
  <si>
    <t>TOTAL AREA (SF)</t>
  </si>
  <si>
    <t>STREET IMERVIOUS AREA (SF)</t>
  </si>
  <si>
    <t>HALF STREET AREA (SF)</t>
  </si>
  <si>
    <t>LOT AREA (SF)</t>
  </si>
  <si>
    <t>LOT DEPTH (FT)</t>
  </si>
  <si>
    <t>LOT WIDTH (FT)</t>
  </si>
  <si>
    <t>SUNSET FARM SUBDIVISION</t>
  </si>
  <si>
    <t>LOT NO</t>
  </si>
  <si>
    <t>21-P1</t>
  </si>
  <si>
    <t>X</t>
  </si>
  <si>
    <t>Less than 45%, no additional pond req'd</t>
  </si>
  <si>
    <t>% OF IMPERVIOUS AREA (45% PER DRAINAGE REPORT)</t>
  </si>
  <si>
    <t>EXCEEDING 45%  IMPERVIOUS AREA</t>
  </si>
  <si>
    <t>ADDITIONAL RETENTION VOLUME REQURIED (CF)</t>
  </si>
  <si>
    <t>IMERVIOUS AREA ON LOT - include house, driveway and patio (SF)</t>
  </si>
  <si>
    <t xml:space="preserve">Instructions:  </t>
  </si>
  <si>
    <t>1)</t>
  </si>
  <si>
    <t>2)</t>
  </si>
  <si>
    <t>If lot is irregular in shape, put an X in the LOT DEPTH column, and instead input the lot are in the LOT AREA column</t>
  </si>
  <si>
    <t>3)</t>
  </si>
  <si>
    <t xml:space="preserve">4) </t>
  </si>
  <si>
    <t>"POND AREA REQUIRED " indicates the total pond area that needs to be shown on the site plan (plot Plan)</t>
  </si>
  <si>
    <t>NOTE:  a  10" pond depth is used (12" TOTAL DEPTH W/ 3" COBBLE for a  FINAL DEPTH = 9")</t>
  </si>
  <si>
    <t>5)</t>
  </si>
  <si>
    <t>Ponds must be located at the front of the site and not in back yard</t>
  </si>
  <si>
    <t>6)</t>
  </si>
  <si>
    <t xml:space="preserve">This can be varied if it can be shown that the required volume is retained. </t>
  </si>
  <si>
    <t>Fill out columns with red font (Lot width, depth and  impervious area)</t>
  </si>
  <si>
    <t>if the "% OF IMPERVIOUS AREA" value is &lt; 45%, then input "Less than 45%, no additional pond req'd"  in the next column</t>
  </si>
  <si>
    <r>
      <rPr>
        <b/>
        <i/>
        <u/>
        <sz val="12"/>
        <color theme="1"/>
        <rFont val="Times New Roman"/>
        <family val="1"/>
      </rPr>
      <t>Preliminary</t>
    </r>
    <r>
      <rPr>
        <b/>
        <sz val="12"/>
        <color theme="1"/>
        <rFont val="Times New Roman"/>
        <family val="1"/>
      </rPr>
      <t xml:space="preserve"> POND AREA REQURED (SF) (SEE NOTE)</t>
    </r>
  </si>
  <si>
    <t xml:space="preserve">To account for the 1:3 slope around the perimeter,  the width and lenth dimensions of the pond (based on the Preliminary pond area) </t>
  </si>
  <si>
    <t>must be increased 4'-0"</t>
  </si>
  <si>
    <t>LOT ADDRESS</t>
  </si>
  <si>
    <t>11-P1</t>
  </si>
  <si>
    <t>319 MANUEL SANCHEZ</t>
  </si>
  <si>
    <t>19-P1</t>
  </si>
  <si>
    <t>310 MANUEL SANCHEZ</t>
  </si>
  <si>
    <t>20-P1</t>
  </si>
  <si>
    <t>312 MANUEL SANCHEZ</t>
  </si>
  <si>
    <t>314 MANUEL SANCHEZ</t>
  </si>
  <si>
    <t>DATE POND CERTIFICATION BY ENGINEER</t>
  </si>
  <si>
    <t>323 MANUEL SANCHEZ</t>
  </si>
  <si>
    <t>10-P1</t>
  </si>
  <si>
    <t>8A1-P1</t>
  </si>
  <si>
    <t>227 ANNA MARIA</t>
  </si>
  <si>
    <t>PLANS</t>
  </si>
  <si>
    <t>IMPERVIOUS (SF)</t>
  </si>
  <si>
    <t>309 LUIS SANCHEZ</t>
  </si>
  <si>
    <t>30-P1</t>
  </si>
  <si>
    <t>308 MANUEL SANCHEZ</t>
  </si>
  <si>
    <t>18-P1</t>
  </si>
  <si>
    <t>28-P1</t>
  </si>
  <si>
    <t>319 LUIS SANCHEZ</t>
  </si>
  <si>
    <t>26-P1</t>
  </si>
  <si>
    <t>1305 SUNSET FARM</t>
  </si>
  <si>
    <t>1309 SUNSET FARM</t>
  </si>
  <si>
    <t>25-P1</t>
  </si>
  <si>
    <t>2A1-P1</t>
  </si>
  <si>
    <t>201 ANNA MARIA</t>
  </si>
  <si>
    <t>205 ANNA MARIA</t>
  </si>
  <si>
    <t>3A1-P1</t>
  </si>
  <si>
    <t>DATE OF PAD CERTIFICATION</t>
  </si>
  <si>
    <t>DATE OF CO APPROVAL</t>
  </si>
  <si>
    <t>209 ANNA MARIA</t>
  </si>
  <si>
    <t>4A1-P1</t>
  </si>
  <si>
    <t>215 ANNA MARIA</t>
  </si>
  <si>
    <t>223 ANNA MARIA</t>
  </si>
  <si>
    <t>5A1-P1</t>
  </si>
  <si>
    <t>7A1-P1</t>
  </si>
  <si>
    <t>?</t>
  </si>
  <si>
    <t>DATE OF ESC PERMIT &amp; GRADING PLAN APPROVAL</t>
  </si>
  <si>
    <t>6A1-P1</t>
  </si>
  <si>
    <t>219 ANNA MARIA</t>
  </si>
  <si>
    <t>5-P1</t>
  </si>
  <si>
    <t>343 MANUEL SANCHEZ</t>
  </si>
  <si>
    <t>14A-P1</t>
  </si>
  <si>
    <t>15A-P1</t>
  </si>
  <si>
    <t>220 ANNA MARIA</t>
  </si>
  <si>
    <t>224 ANNA MARIA</t>
  </si>
  <si>
    <t>251 ANNA MARIA</t>
  </si>
  <si>
    <t>Waived (5/8/17)</t>
  </si>
  <si>
    <t>4-P1</t>
  </si>
  <si>
    <t>347 MANUEL SANCHEZ</t>
  </si>
  <si>
    <t>339 MANUEL SANCHEZ</t>
  </si>
  <si>
    <t>29-P1</t>
  </si>
  <si>
    <t>315 LUIS SANCHEZ</t>
  </si>
  <si>
    <t>51-P1</t>
  </si>
  <si>
    <t>339 LUIS SANCHEZ</t>
  </si>
  <si>
    <t>29A-P1</t>
  </si>
  <si>
    <t>312 LUIS SANCHEZ</t>
  </si>
  <si>
    <t>30A-P1</t>
  </si>
  <si>
    <t>316 LUIS SANCHEZ</t>
  </si>
  <si>
    <t>30B-P1</t>
  </si>
  <si>
    <t>320 LUIS SANCHEZ</t>
  </si>
  <si>
    <t>301 LUIS SANCHEZ</t>
  </si>
  <si>
    <t>32A-P1</t>
  </si>
  <si>
    <t>35-P1</t>
  </si>
  <si>
    <t>1300 SUNSET FARM</t>
  </si>
  <si>
    <t>36-P1</t>
  </si>
  <si>
    <t>331 LUIS SANCHEZ</t>
  </si>
  <si>
    <t>1306 SUNSET FARM</t>
  </si>
  <si>
    <t>33-P1</t>
  </si>
  <si>
    <t>48-P1</t>
  </si>
  <si>
    <t>340 LUIS SANCHEZ</t>
  </si>
  <si>
    <t>47-P1</t>
  </si>
  <si>
    <t>336 LUIS SANCHEZ</t>
  </si>
  <si>
    <t>Not Required</t>
  </si>
  <si>
    <t>28-A-P1</t>
  </si>
  <si>
    <t>308 LUIS SANCHEZ</t>
  </si>
  <si>
    <t>3-P1</t>
  </si>
  <si>
    <t>2-P1</t>
  </si>
  <si>
    <t>351 MANUEL SANCHEZ</t>
  </si>
  <si>
    <t>355 MANUEL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</si>
</sst>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b/>
      <sz val="16"/>
      <color rgb="FF7030A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Continuous" vertical="center"/>
    </xf>
    <xf numFmtId="164" fontId="4" fillId="0" borderId="0" xfId="0" applyNumberFormat="1" applyFont="1"/>
    <xf numFmtId="164" fontId="3" fillId="0" borderId="7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4" fillId="0" borderId="0" xfId="0" applyFont="1" applyAlignment="1">
      <alignment horizontal="right"/>
    </xf>
    <xf numFmtId="0" fontId="6" fillId="3" borderId="6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0" fontId="6" fillId="3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13" fillId="0" borderId="0" xfId="0" applyNumberFormat="1" applyFont="1"/>
    <xf numFmtId="164" fontId="3" fillId="2" borderId="13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3" fillId="0" borderId="13" xfId="0" applyNumberFormat="1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13" fillId="4" borderId="15" xfId="0" applyNumberFormat="1" applyFont="1" applyFill="1" applyBorder="1" applyAlignment="1">
      <alignment horizontal="center" vertical="center"/>
    </xf>
    <xf numFmtId="165" fontId="13" fillId="4" borderId="12" xfId="0" applyNumberFormat="1" applyFont="1" applyFill="1" applyBorder="1" applyAlignment="1">
      <alignment horizontal="center" vertical="center"/>
    </xf>
    <xf numFmtId="165" fontId="13" fillId="5" borderId="11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10" fontId="6" fillId="6" borderId="11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165" fontId="13" fillId="6" borderId="11" xfId="0" applyNumberFormat="1" applyFont="1" applyFill="1" applyBorder="1" applyAlignment="1">
      <alignment horizontal="center" vertical="center"/>
    </xf>
    <xf numFmtId="165" fontId="13" fillId="6" borderId="15" xfId="0" applyNumberFormat="1" applyFont="1" applyFill="1" applyBorder="1" applyAlignment="1">
      <alignment horizontal="center" vertical="center"/>
    </xf>
    <xf numFmtId="165" fontId="13" fillId="6" borderId="12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/>
    </xf>
    <xf numFmtId="165" fontId="13" fillId="0" borderId="15" xfId="0" applyNumberFormat="1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165" fontId="13" fillId="0" borderId="18" xfId="0" applyNumberFormat="1" applyFont="1" applyFill="1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zoomScale="75" zoomScaleNormal="75" workbookViewId="0">
      <pane ySplit="18" topLeftCell="A53" activePane="bottomLeft" state="frozen"/>
      <selection pane="bottomLeft" activeCell="D54" sqref="D54"/>
    </sheetView>
  </sheetViews>
  <sheetFormatPr defaultColWidth="9.109375" defaultRowHeight="13.8" x14ac:dyDescent="0.25"/>
  <cols>
    <col min="1" max="1" width="9.109375" style="1"/>
    <col min="2" max="2" width="26.44140625" style="1" customWidth="1"/>
    <col min="3" max="3" width="12.109375" style="1" customWidth="1"/>
    <col min="4" max="4" width="9.44140625" style="1" customWidth="1"/>
    <col min="5" max="5" width="8.44140625" style="1" customWidth="1"/>
    <col min="6" max="6" width="15.6640625" style="1" customWidth="1"/>
    <col min="7" max="7" width="11.109375" style="1" customWidth="1"/>
    <col min="8" max="8" width="13" style="1" customWidth="1"/>
    <col min="9" max="9" width="8.6640625" style="1" customWidth="1"/>
    <col min="10" max="10" width="14.6640625" style="1" customWidth="1"/>
    <col min="11" max="11" width="15.44140625" style="1" customWidth="1"/>
    <col min="12" max="12" width="14.33203125" style="1" customWidth="1"/>
    <col min="13" max="13" width="15.5546875" style="18" customWidth="1"/>
    <col min="14" max="14" width="13.33203125" style="18" customWidth="1"/>
    <col min="15" max="15" width="13.5546875" style="28" customWidth="1"/>
    <col min="16" max="16" width="19.44140625" style="28" customWidth="1"/>
    <col min="17" max="17" width="19.109375" style="1" customWidth="1"/>
    <col min="18" max="18" width="15.44140625" style="1" customWidth="1"/>
    <col min="19" max="16384" width="9.109375" style="1"/>
  </cols>
  <sheetData>
    <row r="1" spans="3:17" ht="25.2" x14ac:dyDescent="0.25">
      <c r="C1" s="2" t="s">
        <v>9</v>
      </c>
      <c r="D1" s="3"/>
      <c r="E1" s="3"/>
      <c r="F1" s="3"/>
      <c r="G1" s="3"/>
      <c r="H1" s="3"/>
      <c r="I1" s="3"/>
      <c r="J1" s="3"/>
      <c r="K1" s="3"/>
      <c r="L1" s="3"/>
      <c r="M1" s="15"/>
      <c r="N1" s="15"/>
    </row>
    <row r="3" spans="3:17" ht="20.399999999999999" x14ac:dyDescent="0.35">
      <c r="C3" s="6" t="s">
        <v>0</v>
      </c>
      <c r="D3" s="5"/>
      <c r="E3" s="5"/>
      <c r="F3" s="5"/>
      <c r="G3" s="5"/>
      <c r="H3" s="6"/>
      <c r="I3" s="6"/>
      <c r="K3" s="7">
        <v>31</v>
      </c>
      <c r="L3" s="7" t="s">
        <v>1</v>
      </c>
      <c r="M3" s="16"/>
      <c r="N3" s="16"/>
    </row>
    <row r="4" spans="3:17" ht="15.6" x14ac:dyDescent="0.3">
      <c r="C4" s="4" t="s">
        <v>18</v>
      </c>
      <c r="D4" s="4"/>
      <c r="E4" s="4"/>
      <c r="F4" s="4"/>
      <c r="G4" s="4"/>
      <c r="H4" s="4"/>
      <c r="I4" s="4"/>
      <c r="J4" s="4"/>
      <c r="K4" s="4"/>
      <c r="L4" s="4"/>
      <c r="M4" s="16"/>
      <c r="N4" s="16"/>
    </row>
    <row r="5" spans="3:17" ht="15.6" x14ac:dyDescent="0.3">
      <c r="C5" s="19" t="s">
        <v>19</v>
      </c>
      <c r="D5" s="4" t="s">
        <v>30</v>
      </c>
      <c r="E5" s="4"/>
      <c r="F5" s="4"/>
      <c r="G5" s="4"/>
      <c r="H5" s="4"/>
      <c r="I5" s="4"/>
      <c r="J5" s="4"/>
      <c r="K5" s="4"/>
      <c r="L5" s="4"/>
      <c r="M5" s="16"/>
      <c r="N5" s="16"/>
      <c r="O5" s="40" t="s">
        <v>48</v>
      </c>
      <c r="P5" s="41" t="s">
        <v>49</v>
      </c>
    </row>
    <row r="6" spans="3:17" ht="15.6" x14ac:dyDescent="0.3">
      <c r="C6" s="19" t="s">
        <v>20</v>
      </c>
      <c r="D6" s="4" t="s">
        <v>21</v>
      </c>
      <c r="E6" s="4"/>
      <c r="F6" s="4"/>
      <c r="G6" s="4"/>
      <c r="H6" s="4"/>
      <c r="I6" s="4"/>
      <c r="J6" s="4"/>
      <c r="K6" s="4"/>
      <c r="L6" s="4"/>
      <c r="M6" s="16"/>
      <c r="N6" s="16"/>
      <c r="O6" s="39">
        <v>2517</v>
      </c>
      <c r="P6" s="39">
        <v>2265</v>
      </c>
    </row>
    <row r="7" spans="3:17" ht="15.6" x14ac:dyDescent="0.3">
      <c r="C7" s="19" t="s">
        <v>22</v>
      </c>
      <c r="D7" s="4" t="s">
        <v>31</v>
      </c>
      <c r="E7" s="4"/>
      <c r="F7" s="4"/>
      <c r="G7" s="4"/>
      <c r="H7" s="4"/>
      <c r="I7" s="4"/>
      <c r="J7" s="4"/>
      <c r="K7" s="4"/>
      <c r="L7" s="4"/>
      <c r="M7" s="16"/>
      <c r="N7" s="16"/>
      <c r="O7" s="39">
        <v>1702</v>
      </c>
      <c r="P7" s="39">
        <v>2696</v>
      </c>
    </row>
    <row r="8" spans="3:17" ht="15.6" x14ac:dyDescent="0.3">
      <c r="C8" s="19" t="s">
        <v>23</v>
      </c>
      <c r="D8" s="1" t="s">
        <v>24</v>
      </c>
      <c r="E8" s="4"/>
      <c r="F8" s="4"/>
      <c r="G8" s="4"/>
      <c r="H8" s="4"/>
      <c r="I8" s="4"/>
      <c r="J8" s="4"/>
      <c r="K8" s="4"/>
      <c r="L8" s="4"/>
      <c r="M8" s="16"/>
      <c r="N8" s="16"/>
      <c r="O8" s="39">
        <v>2053</v>
      </c>
      <c r="P8" s="39">
        <v>2055</v>
      </c>
    </row>
    <row r="9" spans="3:17" ht="15.6" x14ac:dyDescent="0.3">
      <c r="C9" s="19"/>
      <c r="D9" s="4"/>
      <c r="E9" s="4" t="s">
        <v>25</v>
      </c>
      <c r="F9" s="4"/>
      <c r="G9" s="4"/>
      <c r="H9" s="4"/>
      <c r="I9" s="4"/>
      <c r="J9" s="4"/>
      <c r="K9" s="4"/>
      <c r="L9" s="4"/>
      <c r="M9" s="16"/>
      <c r="N9" s="16"/>
      <c r="O9" s="39">
        <v>1707</v>
      </c>
      <c r="P9" s="39">
        <v>2596</v>
      </c>
      <c r="Q9" s="39"/>
    </row>
    <row r="10" spans="3:17" ht="15.6" x14ac:dyDescent="0.3">
      <c r="C10" s="19"/>
      <c r="D10" s="4"/>
      <c r="E10" s="4"/>
      <c r="F10" s="4" t="s">
        <v>29</v>
      </c>
      <c r="G10" s="4"/>
      <c r="H10" s="4"/>
      <c r="I10" s="4"/>
      <c r="J10" s="4"/>
      <c r="K10" s="4"/>
      <c r="L10" s="4"/>
      <c r="M10" s="16"/>
      <c r="N10" s="16"/>
      <c r="O10" s="38"/>
      <c r="P10" s="38"/>
      <c r="Q10" s="39"/>
    </row>
    <row r="11" spans="3:17" ht="15.6" x14ac:dyDescent="0.3">
      <c r="C11" s="19" t="s">
        <v>26</v>
      </c>
      <c r="D11" s="4" t="s">
        <v>33</v>
      </c>
      <c r="E11" s="4"/>
      <c r="F11" s="4"/>
      <c r="G11" s="4"/>
      <c r="H11" s="4"/>
      <c r="I11" s="4"/>
      <c r="J11" s="4"/>
      <c r="K11" s="4"/>
      <c r="L11" s="4"/>
      <c r="M11" s="16"/>
      <c r="N11" s="16"/>
      <c r="O11" s="38"/>
      <c r="P11" s="38"/>
      <c r="Q11" s="39"/>
    </row>
    <row r="12" spans="3:17" ht="15.6" x14ac:dyDescent="0.3">
      <c r="C12" s="19"/>
      <c r="D12" s="4" t="s">
        <v>34</v>
      </c>
      <c r="E12" s="4"/>
      <c r="F12" s="4"/>
      <c r="G12" s="4"/>
      <c r="H12" s="4"/>
      <c r="I12" s="4"/>
      <c r="J12" s="4"/>
      <c r="K12" s="4"/>
      <c r="L12" s="4"/>
      <c r="M12" s="16"/>
      <c r="N12" s="16"/>
    </row>
    <row r="13" spans="3:17" ht="15.6" x14ac:dyDescent="0.3">
      <c r="C13" s="19" t="s">
        <v>28</v>
      </c>
      <c r="D13" s="4" t="s">
        <v>27</v>
      </c>
      <c r="E13" s="4"/>
      <c r="F13" s="4"/>
      <c r="G13" s="4"/>
      <c r="H13" s="4"/>
      <c r="I13" s="4"/>
      <c r="J13" s="4"/>
      <c r="K13" s="4"/>
      <c r="L13" s="4"/>
      <c r="M13" s="16"/>
      <c r="N13" s="16"/>
    </row>
    <row r="14" spans="3:17" ht="15.6" x14ac:dyDescent="0.3">
      <c r="C14" s="19"/>
      <c r="D14" s="4"/>
      <c r="E14" s="4"/>
      <c r="F14" s="4"/>
      <c r="G14" s="4"/>
      <c r="H14" s="4"/>
      <c r="I14" s="4"/>
      <c r="J14" s="4"/>
      <c r="K14" s="4"/>
      <c r="L14" s="4"/>
      <c r="M14" s="16"/>
      <c r="N14" s="16"/>
    </row>
    <row r="15" spans="3:17" ht="15.6" x14ac:dyDescent="0.3">
      <c r="C15" s="19"/>
      <c r="D15" s="4"/>
      <c r="E15" s="4"/>
      <c r="F15" s="4"/>
      <c r="G15" s="4"/>
      <c r="H15" s="4"/>
      <c r="I15" s="4"/>
      <c r="J15" s="4"/>
      <c r="K15" s="4"/>
      <c r="L15" s="4"/>
      <c r="M15" s="16"/>
      <c r="N15" s="16"/>
    </row>
    <row r="16" spans="3:17" ht="15.6" x14ac:dyDescent="0.3">
      <c r="C16" s="19"/>
      <c r="D16" s="4"/>
      <c r="E16" s="4"/>
      <c r="F16" s="4"/>
      <c r="G16" s="4"/>
      <c r="H16" s="4"/>
      <c r="I16" s="4"/>
      <c r="J16" s="4"/>
      <c r="K16" s="4"/>
      <c r="L16" s="4"/>
      <c r="M16" s="16"/>
      <c r="N16" s="16"/>
    </row>
    <row r="17" spans="1:18" ht="16.2" thickBot="1" x14ac:dyDescent="0.35">
      <c r="C17" s="4"/>
      <c r="D17" s="4"/>
      <c r="E17" s="4"/>
      <c r="F17" s="4"/>
      <c r="G17" s="4"/>
      <c r="H17" s="4"/>
      <c r="I17" s="4"/>
      <c r="J17" s="4"/>
      <c r="K17" s="4"/>
      <c r="L17" s="4"/>
      <c r="M17" s="16"/>
      <c r="N17" s="16"/>
    </row>
    <row r="18" spans="1:18" ht="123.75" customHeight="1" thickTop="1" thickBot="1" x14ac:dyDescent="0.3">
      <c r="A18" s="11" t="s">
        <v>10</v>
      </c>
      <c r="B18" s="11" t="s">
        <v>35</v>
      </c>
      <c r="C18" s="11" t="s">
        <v>8</v>
      </c>
      <c r="D18" s="12" t="s">
        <v>7</v>
      </c>
      <c r="E18" s="13" t="s">
        <v>6</v>
      </c>
      <c r="F18" s="12" t="s">
        <v>17</v>
      </c>
      <c r="G18" s="13" t="s">
        <v>5</v>
      </c>
      <c r="H18" s="13" t="s">
        <v>4</v>
      </c>
      <c r="I18" s="13" t="s">
        <v>3</v>
      </c>
      <c r="J18" s="13" t="s">
        <v>2</v>
      </c>
      <c r="K18" s="20" t="s">
        <v>14</v>
      </c>
      <c r="L18" s="13" t="s">
        <v>15</v>
      </c>
      <c r="M18" s="17" t="s">
        <v>16</v>
      </c>
      <c r="N18" s="29" t="s">
        <v>32</v>
      </c>
      <c r="O18" s="32" t="s">
        <v>73</v>
      </c>
      <c r="P18" s="42" t="s">
        <v>64</v>
      </c>
      <c r="Q18" s="42" t="s">
        <v>43</v>
      </c>
      <c r="R18" s="36" t="s">
        <v>65</v>
      </c>
    </row>
    <row r="19" spans="1:18" ht="42.75" customHeight="1" thickTop="1" x14ac:dyDescent="0.25">
      <c r="A19" s="73" t="s">
        <v>45</v>
      </c>
      <c r="B19" s="74" t="s">
        <v>44</v>
      </c>
      <c r="C19" s="74">
        <v>50</v>
      </c>
      <c r="D19" s="74">
        <v>100</v>
      </c>
      <c r="E19" s="75">
        <f>+D19*C19</f>
        <v>5000</v>
      </c>
      <c r="F19" s="74">
        <v>2696</v>
      </c>
      <c r="G19" s="75">
        <f t="shared" ref="G19:G55" si="0">+C19*23</f>
        <v>1150</v>
      </c>
      <c r="H19" s="75">
        <f t="shared" ref="H19:H55" si="1">+G19*0.9</f>
        <v>1035</v>
      </c>
      <c r="I19" s="75">
        <f t="shared" ref="I19:I55" si="2">+G19+E19</f>
        <v>6150</v>
      </c>
      <c r="J19" s="75">
        <f t="shared" ref="J19:J55" si="3">+H19+F19</f>
        <v>3731</v>
      </c>
      <c r="K19" s="76">
        <f t="shared" ref="K19:K55" si="4">+J19/I19</f>
        <v>0.60666666666666669</v>
      </c>
      <c r="L19" s="75">
        <f t="shared" ref="L19:L25" si="5">+(K19-0.45)*I19</f>
        <v>963.50000000000011</v>
      </c>
      <c r="M19" s="77">
        <f t="shared" ref="M19:M25" si="6">+L19/100*$K$3</f>
        <v>298.68500000000006</v>
      </c>
      <c r="N19" s="78">
        <f t="shared" ref="N19:N25" si="7">+M19/0.83</f>
        <v>359.86144578313264</v>
      </c>
      <c r="O19" s="79">
        <v>42626</v>
      </c>
      <c r="P19" s="80"/>
      <c r="Q19" s="80">
        <v>42759</v>
      </c>
      <c r="R19" s="81">
        <v>42759</v>
      </c>
    </row>
    <row r="20" spans="1:18" ht="42.75" customHeight="1" x14ac:dyDescent="0.25">
      <c r="A20" s="22" t="s">
        <v>36</v>
      </c>
      <c r="B20" s="23" t="s">
        <v>37</v>
      </c>
      <c r="C20" s="23">
        <v>50</v>
      </c>
      <c r="D20" s="23">
        <v>100</v>
      </c>
      <c r="E20" s="24">
        <f>+D20*C20</f>
        <v>5000</v>
      </c>
      <c r="F20" s="23">
        <v>2265</v>
      </c>
      <c r="G20" s="24">
        <f t="shared" si="0"/>
        <v>1150</v>
      </c>
      <c r="H20" s="24">
        <f t="shared" si="1"/>
        <v>1035</v>
      </c>
      <c r="I20" s="24">
        <f t="shared" si="2"/>
        <v>6150</v>
      </c>
      <c r="J20" s="24">
        <f t="shared" si="3"/>
        <v>3300</v>
      </c>
      <c r="K20" s="25">
        <f t="shared" si="4"/>
        <v>0.53658536585365857</v>
      </c>
      <c r="L20" s="24">
        <f t="shared" si="5"/>
        <v>532.50000000000011</v>
      </c>
      <c r="M20" s="26">
        <f t="shared" si="6"/>
        <v>165.07500000000005</v>
      </c>
      <c r="N20" s="30">
        <f t="shared" si="7"/>
        <v>198.88554216867476</v>
      </c>
      <c r="O20" s="33">
        <v>42690</v>
      </c>
      <c r="P20" s="49"/>
      <c r="Q20" s="49"/>
      <c r="R20" s="50"/>
    </row>
    <row r="21" spans="1:18" ht="42.75" customHeight="1" x14ac:dyDescent="0.25">
      <c r="A21" s="22" t="s">
        <v>78</v>
      </c>
      <c r="B21" s="23" t="s">
        <v>80</v>
      </c>
      <c r="C21" s="23">
        <v>65</v>
      </c>
      <c r="D21" s="23">
        <v>100</v>
      </c>
      <c r="E21" s="24">
        <f>+D21*C21</f>
        <v>6500</v>
      </c>
      <c r="F21" s="23">
        <v>3050</v>
      </c>
      <c r="G21" s="24">
        <f t="shared" si="0"/>
        <v>1495</v>
      </c>
      <c r="H21" s="24">
        <f t="shared" si="1"/>
        <v>1345.5</v>
      </c>
      <c r="I21" s="24">
        <f t="shared" si="2"/>
        <v>7995</v>
      </c>
      <c r="J21" s="24">
        <f t="shared" si="3"/>
        <v>4395.5</v>
      </c>
      <c r="K21" s="25">
        <f t="shared" si="4"/>
        <v>0.5497811131957473</v>
      </c>
      <c r="L21" s="24">
        <f t="shared" si="5"/>
        <v>797.74999999999955</v>
      </c>
      <c r="M21" s="26">
        <f t="shared" si="6"/>
        <v>247.30249999999987</v>
      </c>
      <c r="N21" s="30">
        <f t="shared" si="7"/>
        <v>297.9548192771083</v>
      </c>
      <c r="O21" s="33">
        <v>42430</v>
      </c>
      <c r="P21" s="49"/>
      <c r="Q21" s="49"/>
      <c r="R21" s="50"/>
    </row>
    <row r="22" spans="1:18" ht="42.75" customHeight="1" x14ac:dyDescent="0.25">
      <c r="A22" s="22" t="s">
        <v>79</v>
      </c>
      <c r="B22" s="23" t="s">
        <v>81</v>
      </c>
      <c r="C22" s="23">
        <v>65</v>
      </c>
      <c r="D22" s="23">
        <v>100</v>
      </c>
      <c r="E22" s="24">
        <f>+D22*C22</f>
        <v>6500</v>
      </c>
      <c r="F22" s="23">
        <v>3028</v>
      </c>
      <c r="G22" s="24">
        <f t="shared" si="0"/>
        <v>1495</v>
      </c>
      <c r="H22" s="24">
        <f t="shared" si="1"/>
        <v>1345.5</v>
      </c>
      <c r="I22" s="24">
        <f t="shared" si="2"/>
        <v>7995</v>
      </c>
      <c r="J22" s="24">
        <f t="shared" si="3"/>
        <v>4373.5</v>
      </c>
      <c r="K22" s="25">
        <f t="shared" si="4"/>
        <v>0.54702939337085676</v>
      </c>
      <c r="L22" s="24">
        <f t="shared" si="5"/>
        <v>775.74999999999977</v>
      </c>
      <c r="M22" s="26">
        <f t="shared" si="6"/>
        <v>240.48249999999993</v>
      </c>
      <c r="N22" s="30">
        <f t="shared" si="7"/>
        <v>289.73795180722885</v>
      </c>
      <c r="O22" s="34">
        <v>42430</v>
      </c>
      <c r="P22" s="49"/>
      <c r="Q22" s="49"/>
      <c r="R22" s="50"/>
    </row>
    <row r="23" spans="1:18" ht="42.75" customHeight="1" x14ac:dyDescent="0.25">
      <c r="A23" s="22" t="s">
        <v>53</v>
      </c>
      <c r="B23" s="23" t="s">
        <v>52</v>
      </c>
      <c r="C23" s="23">
        <v>48</v>
      </c>
      <c r="D23" s="23" t="s">
        <v>12</v>
      </c>
      <c r="E23" s="46">
        <v>5006</v>
      </c>
      <c r="F23" s="23">
        <v>1995</v>
      </c>
      <c r="G23" s="24">
        <f t="shared" si="0"/>
        <v>1104</v>
      </c>
      <c r="H23" s="24">
        <f t="shared" si="1"/>
        <v>993.6</v>
      </c>
      <c r="I23" s="24">
        <f t="shared" si="2"/>
        <v>6110</v>
      </c>
      <c r="J23" s="24">
        <f t="shared" si="3"/>
        <v>2988.6</v>
      </c>
      <c r="K23" s="25">
        <f t="shared" si="4"/>
        <v>0.48913256955810147</v>
      </c>
      <c r="L23" s="24">
        <f t="shared" si="5"/>
        <v>239.09999999999991</v>
      </c>
      <c r="M23" s="26">
        <f t="shared" si="6"/>
        <v>74.120999999999967</v>
      </c>
      <c r="N23" s="30">
        <f t="shared" si="7"/>
        <v>89.302409638554181</v>
      </c>
      <c r="O23" s="34">
        <v>42795</v>
      </c>
      <c r="P23" s="43" t="s">
        <v>83</v>
      </c>
      <c r="Q23" s="43">
        <v>42936</v>
      </c>
      <c r="R23" s="37">
        <v>42937</v>
      </c>
    </row>
    <row r="24" spans="1:18" ht="42.75" customHeight="1" x14ac:dyDescent="0.25">
      <c r="A24" s="22" t="s">
        <v>38</v>
      </c>
      <c r="B24" s="23" t="s">
        <v>39</v>
      </c>
      <c r="C24" s="23">
        <v>50</v>
      </c>
      <c r="D24" s="23" t="s">
        <v>12</v>
      </c>
      <c r="E24" s="46">
        <v>4994</v>
      </c>
      <c r="F24" s="23">
        <v>2696</v>
      </c>
      <c r="G24" s="24">
        <f t="shared" si="0"/>
        <v>1150</v>
      </c>
      <c r="H24" s="24">
        <f t="shared" si="1"/>
        <v>1035</v>
      </c>
      <c r="I24" s="24">
        <f t="shared" si="2"/>
        <v>6144</v>
      </c>
      <c r="J24" s="24">
        <f t="shared" si="3"/>
        <v>3731</v>
      </c>
      <c r="K24" s="25">
        <f t="shared" si="4"/>
        <v>0.60725911458333337</v>
      </c>
      <c r="L24" s="24">
        <f t="shared" si="5"/>
        <v>966.20000000000016</v>
      </c>
      <c r="M24" s="26">
        <f t="shared" si="6"/>
        <v>299.52200000000005</v>
      </c>
      <c r="N24" s="30">
        <f t="shared" si="7"/>
        <v>360.86987951807237</v>
      </c>
      <c r="O24" s="34">
        <v>42690</v>
      </c>
      <c r="P24" s="49"/>
      <c r="Q24" s="43">
        <v>42810</v>
      </c>
      <c r="R24" s="37">
        <v>42810</v>
      </c>
    </row>
    <row r="25" spans="1:18" ht="42.75" customHeight="1" x14ac:dyDescent="0.25">
      <c r="A25" s="22" t="s">
        <v>40</v>
      </c>
      <c r="B25" s="23" t="s">
        <v>41</v>
      </c>
      <c r="C25" s="23">
        <v>50</v>
      </c>
      <c r="D25" s="23">
        <v>100</v>
      </c>
      <c r="E25" s="24">
        <f>+D25*C25</f>
        <v>5000</v>
      </c>
      <c r="F25" s="23">
        <v>2696</v>
      </c>
      <c r="G25" s="24">
        <f t="shared" si="0"/>
        <v>1150</v>
      </c>
      <c r="H25" s="24">
        <f t="shared" si="1"/>
        <v>1035</v>
      </c>
      <c r="I25" s="24">
        <f t="shared" si="2"/>
        <v>6150</v>
      </c>
      <c r="J25" s="24">
        <f t="shared" si="3"/>
        <v>3731</v>
      </c>
      <c r="K25" s="25">
        <f t="shared" si="4"/>
        <v>0.60666666666666669</v>
      </c>
      <c r="L25" s="24">
        <f t="shared" si="5"/>
        <v>963.50000000000011</v>
      </c>
      <c r="M25" s="26">
        <f t="shared" si="6"/>
        <v>298.68500000000006</v>
      </c>
      <c r="N25" s="30">
        <f t="shared" si="7"/>
        <v>359.86144578313264</v>
      </c>
      <c r="O25" s="34">
        <v>42690</v>
      </c>
      <c r="P25" s="49"/>
      <c r="Q25" s="43">
        <v>42810</v>
      </c>
      <c r="R25" s="37">
        <v>42810</v>
      </c>
    </row>
    <row r="26" spans="1:18" ht="42.75" customHeight="1" x14ac:dyDescent="0.25">
      <c r="A26" s="22" t="s">
        <v>11</v>
      </c>
      <c r="B26" s="23" t="s">
        <v>82</v>
      </c>
      <c r="C26" s="23">
        <v>32</v>
      </c>
      <c r="D26" s="23" t="s">
        <v>12</v>
      </c>
      <c r="E26" s="46">
        <v>12129</v>
      </c>
      <c r="F26" s="23">
        <v>3871</v>
      </c>
      <c r="G26" s="24">
        <f t="shared" si="0"/>
        <v>736</v>
      </c>
      <c r="H26" s="24">
        <f t="shared" si="1"/>
        <v>662.4</v>
      </c>
      <c r="I26" s="24">
        <f t="shared" si="2"/>
        <v>12865</v>
      </c>
      <c r="J26" s="24">
        <f t="shared" si="3"/>
        <v>4533.3999999999996</v>
      </c>
      <c r="K26" s="25">
        <f t="shared" si="4"/>
        <v>0.35238243295763699</v>
      </c>
      <c r="L26" s="47" t="s">
        <v>13</v>
      </c>
      <c r="M26" s="26"/>
      <c r="N26" s="30"/>
      <c r="O26" s="34">
        <v>42430</v>
      </c>
      <c r="P26" s="49"/>
      <c r="Q26" s="49"/>
      <c r="R26" s="50"/>
    </row>
    <row r="27" spans="1:18" ht="42.75" customHeight="1" x14ac:dyDescent="0.25">
      <c r="A27" s="22" t="s">
        <v>11</v>
      </c>
      <c r="B27" s="23" t="s">
        <v>42</v>
      </c>
      <c r="C27" s="23">
        <v>50</v>
      </c>
      <c r="D27" s="23">
        <v>100</v>
      </c>
      <c r="E27" s="24">
        <f>+D27*C27</f>
        <v>5000</v>
      </c>
      <c r="F27" s="23">
        <v>2696</v>
      </c>
      <c r="G27" s="24">
        <f t="shared" si="0"/>
        <v>1150</v>
      </c>
      <c r="H27" s="24">
        <f t="shared" si="1"/>
        <v>1035</v>
      </c>
      <c r="I27" s="24">
        <f t="shared" si="2"/>
        <v>6150</v>
      </c>
      <c r="J27" s="24">
        <f t="shared" si="3"/>
        <v>3731</v>
      </c>
      <c r="K27" s="25">
        <f t="shared" si="4"/>
        <v>0.60666666666666669</v>
      </c>
      <c r="L27" s="48">
        <f t="shared" ref="L27:L33" si="8">+(K27-0.45)*I27</f>
        <v>963.50000000000011</v>
      </c>
      <c r="M27" s="26">
        <f t="shared" ref="M27:M33" si="9">+L27/100*$K$3</f>
        <v>298.68500000000006</v>
      </c>
      <c r="N27" s="30">
        <f>+M27/0.83</f>
        <v>359.86144578313264</v>
      </c>
      <c r="O27" s="34">
        <v>42690</v>
      </c>
      <c r="P27" s="49"/>
      <c r="Q27" s="43">
        <v>42810</v>
      </c>
      <c r="R27" s="37">
        <v>42810</v>
      </c>
    </row>
    <row r="28" spans="1:18" s="72" customFormat="1" ht="42.75" customHeight="1" x14ac:dyDescent="0.25">
      <c r="A28" s="53" t="s">
        <v>59</v>
      </c>
      <c r="B28" s="54" t="s">
        <v>58</v>
      </c>
      <c r="C28" s="54">
        <v>53</v>
      </c>
      <c r="D28" s="54" t="s">
        <v>12</v>
      </c>
      <c r="E28" s="55">
        <v>5050</v>
      </c>
      <c r="F28" s="54">
        <v>2265</v>
      </c>
      <c r="G28" s="56">
        <f t="shared" si="0"/>
        <v>1219</v>
      </c>
      <c r="H28" s="56">
        <f t="shared" si="1"/>
        <v>1097.1000000000001</v>
      </c>
      <c r="I28" s="56">
        <f t="shared" si="2"/>
        <v>6269</v>
      </c>
      <c r="J28" s="56">
        <f t="shared" si="3"/>
        <v>3362.1000000000004</v>
      </c>
      <c r="K28" s="57">
        <f t="shared" si="4"/>
        <v>0.53630563088211847</v>
      </c>
      <c r="L28" s="56">
        <f t="shared" si="8"/>
        <v>541.05000000000064</v>
      </c>
      <c r="M28" s="58">
        <f t="shared" si="9"/>
        <v>167.72550000000018</v>
      </c>
      <c r="N28" s="59">
        <f>+M28/0.83</f>
        <v>202.07891566265084</v>
      </c>
      <c r="O28" s="60">
        <v>42837</v>
      </c>
      <c r="P28" s="61">
        <v>42886</v>
      </c>
      <c r="Q28" s="61"/>
      <c r="R28" s="62"/>
    </row>
    <row r="29" spans="1:18" s="72" customFormat="1" ht="42.75" customHeight="1" x14ac:dyDescent="0.25">
      <c r="A29" s="53" t="s">
        <v>56</v>
      </c>
      <c r="B29" s="54" t="s">
        <v>57</v>
      </c>
      <c r="C29" s="54">
        <v>50</v>
      </c>
      <c r="D29" s="54" t="s">
        <v>12</v>
      </c>
      <c r="E29" s="55">
        <v>5009</v>
      </c>
      <c r="F29" s="54">
        <v>2057</v>
      </c>
      <c r="G29" s="56">
        <f t="shared" si="0"/>
        <v>1150</v>
      </c>
      <c r="H29" s="56">
        <f t="shared" si="1"/>
        <v>1035</v>
      </c>
      <c r="I29" s="56">
        <f t="shared" si="2"/>
        <v>6159</v>
      </c>
      <c r="J29" s="56">
        <f t="shared" si="3"/>
        <v>3092</v>
      </c>
      <c r="K29" s="57">
        <f t="shared" si="4"/>
        <v>0.50202955025166418</v>
      </c>
      <c r="L29" s="56">
        <f t="shared" si="8"/>
        <v>320.44999999999965</v>
      </c>
      <c r="M29" s="58">
        <f t="shared" si="9"/>
        <v>99.339499999999887</v>
      </c>
      <c r="N29" s="59">
        <f>+M29/0.83</f>
        <v>119.68614457831312</v>
      </c>
      <c r="O29" s="60">
        <v>42837</v>
      </c>
      <c r="P29" s="61">
        <v>42886</v>
      </c>
      <c r="Q29" s="61"/>
      <c r="R29" s="62"/>
    </row>
    <row r="30" spans="1:18" ht="42.75" customHeight="1" x14ac:dyDescent="0.25">
      <c r="A30" s="64" t="s">
        <v>110</v>
      </c>
      <c r="B30" s="65" t="s">
        <v>111</v>
      </c>
      <c r="C30" s="65">
        <v>91</v>
      </c>
      <c r="D30" s="65" t="s">
        <v>12</v>
      </c>
      <c r="E30" s="66">
        <v>5000</v>
      </c>
      <c r="F30" s="65">
        <v>2596</v>
      </c>
      <c r="G30" s="67">
        <f t="shared" si="0"/>
        <v>2093</v>
      </c>
      <c r="H30" s="67">
        <f t="shared" si="1"/>
        <v>1883.7</v>
      </c>
      <c r="I30" s="67">
        <f t="shared" si="2"/>
        <v>7093</v>
      </c>
      <c r="J30" s="67">
        <f t="shared" si="3"/>
        <v>4479.7</v>
      </c>
      <c r="K30" s="25">
        <f t="shared" si="4"/>
        <v>0.63156633300437048</v>
      </c>
      <c r="L30" s="67">
        <f t="shared" si="8"/>
        <v>1287.8499999999997</v>
      </c>
      <c r="M30" s="69">
        <f t="shared" si="9"/>
        <v>399.23349999999994</v>
      </c>
      <c r="N30" s="25">
        <f>+M30/L30</f>
        <v>0.31000000000000005</v>
      </c>
      <c r="O30" s="52">
        <v>42972</v>
      </c>
      <c r="P30" s="70">
        <v>42972</v>
      </c>
      <c r="Q30" s="70"/>
      <c r="R30" s="71"/>
    </row>
    <row r="31" spans="1:18" s="72" customFormat="1" ht="42.75" customHeight="1" x14ac:dyDescent="0.25">
      <c r="A31" s="22" t="s">
        <v>54</v>
      </c>
      <c r="B31" s="23" t="s">
        <v>55</v>
      </c>
      <c r="C31" s="23">
        <v>48</v>
      </c>
      <c r="D31" s="23" t="s">
        <v>12</v>
      </c>
      <c r="E31" s="46">
        <v>5339</v>
      </c>
      <c r="F31" s="23">
        <v>2055</v>
      </c>
      <c r="G31" s="24">
        <f t="shared" si="0"/>
        <v>1104</v>
      </c>
      <c r="H31" s="24">
        <f t="shared" si="1"/>
        <v>993.6</v>
      </c>
      <c r="I31" s="24">
        <f t="shared" si="2"/>
        <v>6443</v>
      </c>
      <c r="J31" s="24">
        <f t="shared" si="3"/>
        <v>3048.6</v>
      </c>
      <c r="K31" s="25">
        <f t="shared" si="4"/>
        <v>0.47316467484091262</v>
      </c>
      <c r="L31" s="24">
        <f t="shared" si="8"/>
        <v>149.24999999999997</v>
      </c>
      <c r="M31" s="26">
        <f t="shared" si="9"/>
        <v>46.267499999999991</v>
      </c>
      <c r="N31" s="25">
        <f>+M31/L31</f>
        <v>0.31</v>
      </c>
      <c r="O31" s="34">
        <v>42837</v>
      </c>
      <c r="P31" s="43" t="s">
        <v>83</v>
      </c>
      <c r="Q31" s="43">
        <v>42965</v>
      </c>
      <c r="R31" s="37">
        <v>42970</v>
      </c>
    </row>
    <row r="32" spans="1:18" ht="42.75" customHeight="1" x14ac:dyDescent="0.25">
      <c r="A32" s="53" t="s">
        <v>91</v>
      </c>
      <c r="B32" s="54" t="s">
        <v>92</v>
      </c>
      <c r="C32" s="54">
        <v>50</v>
      </c>
      <c r="D32" s="54">
        <v>100</v>
      </c>
      <c r="E32" s="56">
        <f>+D32*C32</f>
        <v>5000</v>
      </c>
      <c r="F32" s="54">
        <v>2696</v>
      </c>
      <c r="G32" s="56">
        <f t="shared" si="0"/>
        <v>1150</v>
      </c>
      <c r="H32" s="56">
        <f t="shared" si="1"/>
        <v>1035</v>
      </c>
      <c r="I32" s="56">
        <f t="shared" si="2"/>
        <v>6150</v>
      </c>
      <c r="J32" s="56">
        <f t="shared" si="3"/>
        <v>3731</v>
      </c>
      <c r="K32" s="57">
        <f t="shared" si="4"/>
        <v>0.60666666666666669</v>
      </c>
      <c r="L32" s="56">
        <f t="shared" si="8"/>
        <v>963.50000000000011</v>
      </c>
      <c r="M32" s="58">
        <f t="shared" si="9"/>
        <v>298.68500000000006</v>
      </c>
      <c r="N32" s="59">
        <f>+M32/0.83</f>
        <v>359.86144578313264</v>
      </c>
      <c r="O32" s="60">
        <v>42892</v>
      </c>
      <c r="P32" s="61">
        <v>42923</v>
      </c>
      <c r="Q32" s="61"/>
      <c r="R32" s="62"/>
    </row>
    <row r="33" spans="1:18" ht="42.75" customHeight="1" x14ac:dyDescent="0.25">
      <c r="A33" s="22" t="s">
        <v>87</v>
      </c>
      <c r="B33" s="23" t="s">
        <v>88</v>
      </c>
      <c r="C33" s="23">
        <v>48</v>
      </c>
      <c r="D33" s="23" t="s">
        <v>12</v>
      </c>
      <c r="E33" s="46">
        <v>6157</v>
      </c>
      <c r="F33" s="23">
        <v>2696</v>
      </c>
      <c r="G33" s="24">
        <f t="shared" si="0"/>
        <v>1104</v>
      </c>
      <c r="H33" s="24">
        <f t="shared" si="1"/>
        <v>993.6</v>
      </c>
      <c r="I33" s="24">
        <f t="shared" si="2"/>
        <v>7261</v>
      </c>
      <c r="J33" s="24">
        <f t="shared" si="3"/>
        <v>3689.6</v>
      </c>
      <c r="K33" s="25">
        <f t="shared" si="4"/>
        <v>0.50813937474177107</v>
      </c>
      <c r="L33" s="48">
        <f t="shared" si="8"/>
        <v>422.14999999999964</v>
      </c>
      <c r="M33" s="26">
        <f t="shared" si="9"/>
        <v>130.86649999999989</v>
      </c>
      <c r="N33" s="30">
        <f>+M33/0.83</f>
        <v>157.67048192771071</v>
      </c>
      <c r="O33" s="51"/>
      <c r="P33" s="49"/>
      <c r="Q33" s="43">
        <v>42881</v>
      </c>
      <c r="R33" s="37">
        <v>42885</v>
      </c>
    </row>
    <row r="34" spans="1:18" s="72" customFormat="1" ht="42.75" customHeight="1" x14ac:dyDescent="0.25">
      <c r="A34" s="22" t="s">
        <v>60</v>
      </c>
      <c r="B34" s="23" t="s">
        <v>61</v>
      </c>
      <c r="C34" s="23">
        <v>50</v>
      </c>
      <c r="D34" s="23" t="s">
        <v>12</v>
      </c>
      <c r="E34" s="46">
        <v>8108</v>
      </c>
      <c r="F34" s="23">
        <v>2920</v>
      </c>
      <c r="G34" s="24">
        <f t="shared" si="0"/>
        <v>1150</v>
      </c>
      <c r="H34" s="24">
        <f t="shared" si="1"/>
        <v>1035</v>
      </c>
      <c r="I34" s="24">
        <f t="shared" si="2"/>
        <v>9258</v>
      </c>
      <c r="J34" s="24">
        <f t="shared" si="3"/>
        <v>3955</v>
      </c>
      <c r="K34" s="25">
        <f t="shared" si="4"/>
        <v>0.42719809894145605</v>
      </c>
      <c r="L34" s="47" t="s">
        <v>13</v>
      </c>
      <c r="M34" s="26"/>
      <c r="N34" s="30"/>
      <c r="O34" s="34">
        <v>42837</v>
      </c>
      <c r="P34" s="43">
        <v>42867</v>
      </c>
      <c r="Q34" s="49"/>
      <c r="R34" s="37" t="s">
        <v>109</v>
      </c>
    </row>
    <row r="35" spans="1:18" s="72" customFormat="1" ht="42.75" customHeight="1" x14ac:dyDescent="0.25">
      <c r="A35" s="53" t="s">
        <v>93</v>
      </c>
      <c r="B35" s="54" t="s">
        <v>94</v>
      </c>
      <c r="C35" s="54">
        <v>50</v>
      </c>
      <c r="D35" s="54">
        <v>100</v>
      </c>
      <c r="E35" s="56">
        <f>+D35*C35</f>
        <v>5000</v>
      </c>
      <c r="F35" s="54">
        <v>2696</v>
      </c>
      <c r="G35" s="56">
        <f t="shared" si="0"/>
        <v>1150</v>
      </c>
      <c r="H35" s="56">
        <f t="shared" si="1"/>
        <v>1035</v>
      </c>
      <c r="I35" s="56">
        <f t="shared" si="2"/>
        <v>6150</v>
      </c>
      <c r="J35" s="56">
        <f t="shared" si="3"/>
        <v>3731</v>
      </c>
      <c r="K35" s="57">
        <f t="shared" si="4"/>
        <v>0.60666666666666669</v>
      </c>
      <c r="L35" s="56">
        <f>+(K35-0.45)*I35</f>
        <v>963.50000000000011</v>
      </c>
      <c r="M35" s="58">
        <f>+L35/100*$K$3</f>
        <v>298.68500000000006</v>
      </c>
      <c r="N35" s="59">
        <f>+M35/0.83</f>
        <v>359.86144578313264</v>
      </c>
      <c r="O35" s="60">
        <v>42892</v>
      </c>
      <c r="P35" s="61">
        <v>42923</v>
      </c>
      <c r="Q35" s="61"/>
      <c r="R35" s="62"/>
    </row>
    <row r="36" spans="1:18" ht="42.75" customHeight="1" x14ac:dyDescent="0.25">
      <c r="A36" s="53" t="s">
        <v>95</v>
      </c>
      <c r="B36" s="54" t="s">
        <v>96</v>
      </c>
      <c r="C36" s="54">
        <v>50</v>
      </c>
      <c r="D36" s="54">
        <v>100</v>
      </c>
      <c r="E36" s="56">
        <f>+D36*C36</f>
        <v>5000</v>
      </c>
      <c r="F36" s="54">
        <v>2696</v>
      </c>
      <c r="G36" s="56">
        <f t="shared" si="0"/>
        <v>1150</v>
      </c>
      <c r="H36" s="56">
        <f t="shared" si="1"/>
        <v>1035</v>
      </c>
      <c r="I36" s="56">
        <f t="shared" si="2"/>
        <v>6150</v>
      </c>
      <c r="J36" s="56">
        <f t="shared" si="3"/>
        <v>3731</v>
      </c>
      <c r="K36" s="57">
        <f t="shared" si="4"/>
        <v>0.60666666666666669</v>
      </c>
      <c r="L36" s="63">
        <f>+(K36-0.45)*I36</f>
        <v>963.50000000000011</v>
      </c>
      <c r="M36" s="58">
        <f>+L36/100*$K$3</f>
        <v>298.68500000000006</v>
      </c>
      <c r="N36" s="59">
        <f>+M36/0.83</f>
        <v>359.86144578313264</v>
      </c>
      <c r="O36" s="60">
        <v>42892</v>
      </c>
      <c r="P36" s="61">
        <v>42934</v>
      </c>
      <c r="Q36" s="61"/>
      <c r="R36" s="62"/>
    </row>
    <row r="37" spans="1:18" ht="42.75" customHeight="1" x14ac:dyDescent="0.25">
      <c r="A37" s="22" t="s">
        <v>51</v>
      </c>
      <c r="B37" s="23" t="s">
        <v>50</v>
      </c>
      <c r="C37" s="23">
        <v>53</v>
      </c>
      <c r="D37" s="23" t="s">
        <v>12</v>
      </c>
      <c r="E37" s="46">
        <v>5469</v>
      </c>
      <c r="F37" s="23">
        <v>2265</v>
      </c>
      <c r="G37" s="24">
        <f t="shared" si="0"/>
        <v>1219</v>
      </c>
      <c r="H37" s="24">
        <f t="shared" si="1"/>
        <v>1097.1000000000001</v>
      </c>
      <c r="I37" s="24">
        <f t="shared" si="2"/>
        <v>6688</v>
      </c>
      <c r="J37" s="24">
        <f t="shared" si="3"/>
        <v>3362.1000000000004</v>
      </c>
      <c r="K37" s="25">
        <f t="shared" si="4"/>
        <v>0.50270633971291867</v>
      </c>
      <c r="L37" s="48">
        <f>+(K37-0.45)*I37</f>
        <v>352.5</v>
      </c>
      <c r="M37" s="26">
        <f>+L37/100*$K$3</f>
        <v>109.27499999999999</v>
      </c>
      <c r="N37" s="30">
        <f>+M37/0.83</f>
        <v>131.65662650602408</v>
      </c>
      <c r="O37" s="34">
        <v>42795</v>
      </c>
      <c r="P37" s="43" t="s">
        <v>83</v>
      </c>
      <c r="Q37" s="43">
        <v>42936</v>
      </c>
      <c r="R37" s="37">
        <v>42937</v>
      </c>
    </row>
    <row r="38" spans="1:18" ht="42.75" customHeight="1" x14ac:dyDescent="0.25">
      <c r="A38" s="22" t="s">
        <v>98</v>
      </c>
      <c r="B38" s="23" t="s">
        <v>97</v>
      </c>
      <c r="C38" s="23">
        <v>50</v>
      </c>
      <c r="D38" s="23" t="s">
        <v>12</v>
      </c>
      <c r="E38" s="46">
        <v>8166</v>
      </c>
      <c r="F38" s="23">
        <v>2265</v>
      </c>
      <c r="G38" s="24">
        <f t="shared" si="0"/>
        <v>1150</v>
      </c>
      <c r="H38" s="24">
        <f t="shared" si="1"/>
        <v>1035</v>
      </c>
      <c r="I38" s="24">
        <f t="shared" si="2"/>
        <v>9316</v>
      </c>
      <c r="J38" s="24">
        <f t="shared" si="3"/>
        <v>3300</v>
      </c>
      <c r="K38" s="25">
        <f t="shared" si="4"/>
        <v>0.35422928295405753</v>
      </c>
      <c r="L38" s="14" t="s">
        <v>13</v>
      </c>
      <c r="M38" s="26"/>
      <c r="N38" s="30"/>
      <c r="O38" s="34">
        <v>42892</v>
      </c>
      <c r="P38" s="43">
        <v>42928</v>
      </c>
      <c r="Q38" s="49"/>
      <c r="R38" s="37" t="s">
        <v>109</v>
      </c>
    </row>
    <row r="39" spans="1:18" ht="42.75" customHeight="1" x14ac:dyDescent="0.25">
      <c r="A39" s="22" t="s">
        <v>104</v>
      </c>
      <c r="B39" s="23" t="s">
        <v>103</v>
      </c>
      <c r="C39" s="23">
        <v>63</v>
      </c>
      <c r="D39" s="23" t="s">
        <v>12</v>
      </c>
      <c r="E39" s="46">
        <v>8668</v>
      </c>
      <c r="F39" s="23">
        <v>2696</v>
      </c>
      <c r="G39" s="24">
        <f t="shared" si="0"/>
        <v>1449</v>
      </c>
      <c r="H39" s="24">
        <f t="shared" si="1"/>
        <v>1304.1000000000001</v>
      </c>
      <c r="I39" s="24">
        <f t="shared" si="2"/>
        <v>10117</v>
      </c>
      <c r="J39" s="24">
        <f t="shared" si="3"/>
        <v>4000.1000000000004</v>
      </c>
      <c r="K39" s="25">
        <f t="shared" si="4"/>
        <v>0.39538400711673427</v>
      </c>
      <c r="L39" s="47" t="s">
        <v>13</v>
      </c>
      <c r="M39" s="26"/>
      <c r="N39" s="30"/>
      <c r="O39" s="51"/>
      <c r="P39" s="49"/>
      <c r="Q39" s="43">
        <v>42894</v>
      </c>
      <c r="R39" s="37" t="s">
        <v>109</v>
      </c>
    </row>
    <row r="40" spans="1:18" ht="42.75" customHeight="1" x14ac:dyDescent="0.25">
      <c r="A40" s="22" t="s">
        <v>99</v>
      </c>
      <c r="B40" s="23" t="s">
        <v>100</v>
      </c>
      <c r="C40" s="23">
        <v>71</v>
      </c>
      <c r="D40" s="23" t="s">
        <v>12</v>
      </c>
      <c r="E40" s="46">
        <v>7242</v>
      </c>
      <c r="F40" s="23">
        <v>2696</v>
      </c>
      <c r="G40" s="24">
        <f t="shared" si="0"/>
        <v>1633</v>
      </c>
      <c r="H40" s="24">
        <f t="shared" si="1"/>
        <v>1469.7</v>
      </c>
      <c r="I40" s="24">
        <f t="shared" si="2"/>
        <v>8875</v>
      </c>
      <c r="J40" s="24">
        <f t="shared" si="3"/>
        <v>4165.7</v>
      </c>
      <c r="K40" s="25">
        <f t="shared" si="4"/>
        <v>0.46937464788732391</v>
      </c>
      <c r="L40" s="24">
        <f>+(K40-0.45)*I40</f>
        <v>171.94999999999965</v>
      </c>
      <c r="M40" s="26">
        <f>+L40/100*$K$3</f>
        <v>53.304499999999891</v>
      </c>
      <c r="N40" s="30">
        <f>+M40/0.83</f>
        <v>64.222289156626374</v>
      </c>
      <c r="O40" s="51"/>
      <c r="P40" s="49"/>
      <c r="Q40" s="43">
        <v>42894</v>
      </c>
      <c r="R40" s="37">
        <v>42895</v>
      </c>
    </row>
    <row r="41" spans="1:18" ht="42.75" customHeight="1" x14ac:dyDescent="0.25">
      <c r="A41" s="22" t="s">
        <v>101</v>
      </c>
      <c r="B41" s="23" t="s">
        <v>102</v>
      </c>
      <c r="C41" s="23">
        <v>65</v>
      </c>
      <c r="D41" s="23" t="s">
        <v>12</v>
      </c>
      <c r="E41" s="46">
        <v>9774</v>
      </c>
      <c r="F41" s="23">
        <v>2696</v>
      </c>
      <c r="G41" s="24">
        <f t="shared" si="0"/>
        <v>1495</v>
      </c>
      <c r="H41" s="24">
        <f t="shared" si="1"/>
        <v>1345.5</v>
      </c>
      <c r="I41" s="24">
        <f t="shared" si="2"/>
        <v>11269</v>
      </c>
      <c r="J41" s="24">
        <f t="shared" si="3"/>
        <v>4041.5</v>
      </c>
      <c r="K41" s="25">
        <f t="shared" si="4"/>
        <v>0.3586387434554974</v>
      </c>
      <c r="L41" s="47" t="s">
        <v>13</v>
      </c>
      <c r="M41" s="26"/>
      <c r="N41" s="30"/>
      <c r="O41" s="51"/>
      <c r="P41" s="49"/>
      <c r="Q41" s="43">
        <v>42894</v>
      </c>
      <c r="R41" s="37" t="s">
        <v>109</v>
      </c>
    </row>
    <row r="42" spans="1:18" ht="42.75" customHeight="1" x14ac:dyDescent="0.25">
      <c r="A42" s="22" t="s">
        <v>63</v>
      </c>
      <c r="B42" s="23" t="s">
        <v>62</v>
      </c>
      <c r="C42" s="23">
        <v>50</v>
      </c>
      <c r="D42" s="23" t="s">
        <v>12</v>
      </c>
      <c r="E42" s="46">
        <v>6480</v>
      </c>
      <c r="F42" s="23">
        <v>2696</v>
      </c>
      <c r="G42" s="24">
        <f t="shared" si="0"/>
        <v>1150</v>
      </c>
      <c r="H42" s="24">
        <f t="shared" si="1"/>
        <v>1035</v>
      </c>
      <c r="I42" s="24">
        <f t="shared" si="2"/>
        <v>7630</v>
      </c>
      <c r="J42" s="24">
        <f t="shared" si="3"/>
        <v>3731</v>
      </c>
      <c r="K42" s="25">
        <f t="shared" si="4"/>
        <v>0.48899082568807339</v>
      </c>
      <c r="L42" s="24">
        <f>+(K42-0.45)*I42</f>
        <v>297.49999999999989</v>
      </c>
      <c r="M42" s="26">
        <f>+L42/100*$K$3</f>
        <v>92.224999999999966</v>
      </c>
      <c r="N42" s="30">
        <f>+M42/0.83</f>
        <v>111.11445783132527</v>
      </c>
      <c r="O42" s="34">
        <v>42837</v>
      </c>
      <c r="P42" s="43">
        <v>42867</v>
      </c>
      <c r="Q42" s="43">
        <v>42956</v>
      </c>
      <c r="R42" s="37">
        <v>42957</v>
      </c>
    </row>
    <row r="43" spans="1:18" ht="42.75" customHeight="1" x14ac:dyDescent="0.25">
      <c r="A43" s="53" t="s">
        <v>107</v>
      </c>
      <c r="B43" s="54" t="s">
        <v>108</v>
      </c>
      <c r="C43" s="54">
        <v>64</v>
      </c>
      <c r="D43" s="54">
        <v>100</v>
      </c>
      <c r="E43" s="56">
        <v>6534</v>
      </c>
      <c r="F43" s="54">
        <v>3920</v>
      </c>
      <c r="G43" s="56">
        <f t="shared" si="0"/>
        <v>1472</v>
      </c>
      <c r="H43" s="56">
        <f t="shared" si="1"/>
        <v>1324.8</v>
      </c>
      <c r="I43" s="56">
        <f t="shared" si="2"/>
        <v>8006</v>
      </c>
      <c r="J43" s="56">
        <f t="shared" si="3"/>
        <v>5244.8</v>
      </c>
      <c r="K43" s="57">
        <f t="shared" si="4"/>
        <v>0.65510866849862603</v>
      </c>
      <c r="L43" s="56">
        <f>+(K43-0.45)*I43</f>
        <v>1642.1</v>
      </c>
      <c r="M43" s="58">
        <f>+L43/100*$K$3</f>
        <v>509.05099999999999</v>
      </c>
      <c r="N43" s="59">
        <f>+M43/0.83</f>
        <v>613.31445783132529</v>
      </c>
      <c r="O43" s="60">
        <v>42822</v>
      </c>
      <c r="P43" s="61"/>
      <c r="Q43" s="61"/>
      <c r="R43" s="62"/>
    </row>
    <row r="44" spans="1:18" ht="42.75" customHeight="1" x14ac:dyDescent="0.25">
      <c r="A44" s="22" t="s">
        <v>105</v>
      </c>
      <c r="B44" s="23" t="s">
        <v>106</v>
      </c>
      <c r="C44" s="23">
        <v>68</v>
      </c>
      <c r="D44" s="23" t="s">
        <v>12</v>
      </c>
      <c r="E44" s="46">
        <v>6398</v>
      </c>
      <c r="F44" s="23">
        <v>2696</v>
      </c>
      <c r="G44" s="24">
        <f t="shared" si="0"/>
        <v>1564</v>
      </c>
      <c r="H44" s="24">
        <f t="shared" si="1"/>
        <v>1407.6000000000001</v>
      </c>
      <c r="I44" s="24">
        <f t="shared" si="2"/>
        <v>7962</v>
      </c>
      <c r="J44" s="24">
        <f t="shared" si="3"/>
        <v>4103.6000000000004</v>
      </c>
      <c r="K44" s="25">
        <f t="shared" si="4"/>
        <v>0.51539814117056015</v>
      </c>
      <c r="L44" s="24">
        <f>+(K44-0.45)*I44</f>
        <v>520.69999999999982</v>
      </c>
      <c r="M44" s="26">
        <f>+L44/100*$K$3</f>
        <v>161.41699999999994</v>
      </c>
      <c r="N44" s="30">
        <f>+M44/0.83</f>
        <v>194.478313253012</v>
      </c>
      <c r="O44" s="51"/>
      <c r="P44" s="49"/>
      <c r="Q44" s="43">
        <v>42894</v>
      </c>
      <c r="R44" s="37">
        <v>42895</v>
      </c>
    </row>
    <row r="45" spans="1:18" ht="42.75" customHeight="1" x14ac:dyDescent="0.25">
      <c r="A45" s="22" t="s">
        <v>67</v>
      </c>
      <c r="B45" s="23" t="s">
        <v>66</v>
      </c>
      <c r="C45" s="23">
        <v>50</v>
      </c>
      <c r="D45" s="23" t="s">
        <v>12</v>
      </c>
      <c r="E45" s="46">
        <v>6484</v>
      </c>
      <c r="F45" s="23">
        <v>2696</v>
      </c>
      <c r="G45" s="24">
        <f t="shared" si="0"/>
        <v>1150</v>
      </c>
      <c r="H45" s="24">
        <f t="shared" si="1"/>
        <v>1035</v>
      </c>
      <c r="I45" s="24">
        <f t="shared" si="2"/>
        <v>7634</v>
      </c>
      <c r="J45" s="24">
        <f t="shared" si="3"/>
        <v>3731</v>
      </c>
      <c r="K45" s="25">
        <f t="shared" si="4"/>
        <v>0.48873460833115012</v>
      </c>
      <c r="L45" s="24">
        <f>+(K45-0.45)*I45</f>
        <v>295.69999999999993</v>
      </c>
      <c r="M45" s="26">
        <f>+L45/100*$K$3</f>
        <v>91.666999999999987</v>
      </c>
      <c r="N45" s="30">
        <f>+M45/0.83</f>
        <v>110.44216867469879</v>
      </c>
      <c r="O45" s="34">
        <v>42837</v>
      </c>
      <c r="P45" s="43">
        <v>42887</v>
      </c>
      <c r="Q45" s="43">
        <v>42962</v>
      </c>
      <c r="R45" s="37">
        <v>42963</v>
      </c>
    </row>
    <row r="46" spans="1:18" ht="42.75" customHeight="1" x14ac:dyDescent="0.25">
      <c r="A46" s="22" t="s">
        <v>84</v>
      </c>
      <c r="B46" s="23" t="s">
        <v>86</v>
      </c>
      <c r="C46" s="23">
        <v>76</v>
      </c>
      <c r="D46" s="23" t="s">
        <v>12</v>
      </c>
      <c r="E46" s="46">
        <v>7860</v>
      </c>
      <c r="F46" s="23">
        <v>2055</v>
      </c>
      <c r="G46" s="24">
        <f t="shared" si="0"/>
        <v>1748</v>
      </c>
      <c r="H46" s="24">
        <f t="shared" si="1"/>
        <v>1573.2</v>
      </c>
      <c r="I46" s="24">
        <f t="shared" si="2"/>
        <v>9608</v>
      </c>
      <c r="J46" s="24">
        <f t="shared" si="3"/>
        <v>3628.2</v>
      </c>
      <c r="K46" s="25">
        <f t="shared" si="4"/>
        <v>0.37762281432139883</v>
      </c>
      <c r="L46" s="47" t="s">
        <v>13</v>
      </c>
      <c r="M46" s="26"/>
      <c r="N46" s="30"/>
      <c r="O46" s="51"/>
      <c r="P46" s="49"/>
      <c r="Q46" s="43">
        <v>42865</v>
      </c>
      <c r="R46" s="37">
        <v>42865</v>
      </c>
    </row>
    <row r="47" spans="1:18" ht="42.75" customHeight="1" x14ac:dyDescent="0.25">
      <c r="A47" s="22" t="s">
        <v>84</v>
      </c>
      <c r="B47" s="23" t="s">
        <v>85</v>
      </c>
      <c r="C47" s="23">
        <v>57</v>
      </c>
      <c r="D47" s="23" t="s">
        <v>12</v>
      </c>
      <c r="E47" s="46">
        <v>5000</v>
      </c>
      <c r="F47" s="23">
        <v>2055</v>
      </c>
      <c r="G47" s="24">
        <f t="shared" si="0"/>
        <v>1311</v>
      </c>
      <c r="H47" s="24">
        <f t="shared" si="1"/>
        <v>1179.9000000000001</v>
      </c>
      <c r="I47" s="24">
        <f t="shared" si="2"/>
        <v>6311</v>
      </c>
      <c r="J47" s="24">
        <f t="shared" si="3"/>
        <v>3234.9</v>
      </c>
      <c r="K47" s="25">
        <f t="shared" si="4"/>
        <v>0.51258120741562352</v>
      </c>
      <c r="L47" s="24">
        <f>+(K47-0.45)*I47</f>
        <v>394.94999999999993</v>
      </c>
      <c r="M47" s="26">
        <f>+L47/100*$K$3</f>
        <v>122.43449999999997</v>
      </c>
      <c r="N47" s="30">
        <f>+M47/0.83</f>
        <v>147.5114457831325</v>
      </c>
      <c r="O47" s="51"/>
      <c r="P47" s="49"/>
      <c r="Q47" s="43">
        <v>42865</v>
      </c>
      <c r="R47" s="37">
        <v>42865</v>
      </c>
    </row>
    <row r="48" spans="1:18" ht="42.75" customHeight="1" x14ac:dyDescent="0.25">
      <c r="A48" s="22" t="s">
        <v>89</v>
      </c>
      <c r="B48" s="23" t="s">
        <v>90</v>
      </c>
      <c r="C48" s="23">
        <v>44</v>
      </c>
      <c r="D48" s="23" t="s">
        <v>12</v>
      </c>
      <c r="E48" s="46">
        <v>8175</v>
      </c>
      <c r="F48" s="23">
        <v>2325</v>
      </c>
      <c r="G48" s="24">
        <f t="shared" si="0"/>
        <v>1012</v>
      </c>
      <c r="H48" s="24">
        <f t="shared" si="1"/>
        <v>910.80000000000007</v>
      </c>
      <c r="I48" s="24">
        <f t="shared" si="2"/>
        <v>9187</v>
      </c>
      <c r="J48" s="24">
        <f t="shared" si="3"/>
        <v>3235.8</v>
      </c>
      <c r="K48" s="25">
        <f t="shared" si="4"/>
        <v>0.35221508653532169</v>
      </c>
      <c r="L48" s="47" t="s">
        <v>13</v>
      </c>
      <c r="M48" s="26"/>
      <c r="N48" s="30"/>
      <c r="O48" s="52">
        <v>42886</v>
      </c>
      <c r="P48" s="43">
        <v>42886</v>
      </c>
      <c r="Q48" s="49"/>
      <c r="R48" s="37" t="s">
        <v>109</v>
      </c>
    </row>
    <row r="49" spans="1:18" ht="42.75" customHeight="1" x14ac:dyDescent="0.25">
      <c r="A49" s="22" t="s">
        <v>70</v>
      </c>
      <c r="B49" s="23" t="s">
        <v>68</v>
      </c>
      <c r="C49" s="23">
        <v>52</v>
      </c>
      <c r="D49" s="23" t="s">
        <v>12</v>
      </c>
      <c r="E49" s="46">
        <v>9708</v>
      </c>
      <c r="F49" s="23">
        <v>2331</v>
      </c>
      <c r="G49" s="24">
        <f t="shared" si="0"/>
        <v>1196</v>
      </c>
      <c r="H49" s="24">
        <f t="shared" si="1"/>
        <v>1076.4000000000001</v>
      </c>
      <c r="I49" s="24">
        <f t="shared" si="2"/>
        <v>10904</v>
      </c>
      <c r="J49" s="24">
        <f t="shared" si="3"/>
        <v>3407.4</v>
      </c>
      <c r="K49" s="25">
        <f t="shared" si="4"/>
        <v>0.31249082905355835</v>
      </c>
      <c r="L49" s="47" t="s">
        <v>13</v>
      </c>
      <c r="M49" s="26"/>
      <c r="N49" s="30"/>
      <c r="O49" s="34">
        <v>42837</v>
      </c>
      <c r="P49" s="43">
        <v>42867</v>
      </c>
      <c r="Q49" s="49"/>
      <c r="R49" s="37" t="s">
        <v>109</v>
      </c>
    </row>
    <row r="50" spans="1:18" ht="42.75" customHeight="1" x14ac:dyDescent="0.25">
      <c r="A50" s="22" t="s">
        <v>76</v>
      </c>
      <c r="B50" s="23" t="s">
        <v>77</v>
      </c>
      <c r="C50" s="23">
        <v>53</v>
      </c>
      <c r="D50" s="23" t="s">
        <v>12</v>
      </c>
      <c r="E50" s="46">
        <v>5000</v>
      </c>
      <c r="F50" s="23">
        <v>2265</v>
      </c>
      <c r="G50" s="24">
        <f t="shared" si="0"/>
        <v>1219</v>
      </c>
      <c r="H50" s="24">
        <f t="shared" si="1"/>
        <v>1097.1000000000001</v>
      </c>
      <c r="I50" s="24">
        <f t="shared" si="2"/>
        <v>6219</v>
      </c>
      <c r="J50" s="24">
        <f t="shared" si="3"/>
        <v>3362.1000000000004</v>
      </c>
      <c r="K50" s="25">
        <f t="shared" si="4"/>
        <v>0.54061746261456833</v>
      </c>
      <c r="L50" s="24">
        <f>+(K50-0.45)*I50</f>
        <v>563.55000000000041</v>
      </c>
      <c r="M50" s="26">
        <f>+L50/100*$K$3</f>
        <v>174.70050000000012</v>
      </c>
      <c r="N50" s="30">
        <f>+M50/0.83</f>
        <v>210.48253012048207</v>
      </c>
      <c r="O50" s="34">
        <v>42430</v>
      </c>
      <c r="P50" s="49"/>
      <c r="Q50" s="43">
        <v>42860</v>
      </c>
      <c r="R50" s="37">
        <v>42860</v>
      </c>
    </row>
    <row r="51" spans="1:18" ht="42.75" customHeight="1" x14ac:dyDescent="0.25">
      <c r="A51" s="22" t="s">
        <v>74</v>
      </c>
      <c r="B51" s="23" t="s">
        <v>75</v>
      </c>
      <c r="C51" s="23">
        <v>40</v>
      </c>
      <c r="D51" s="23" t="s">
        <v>12</v>
      </c>
      <c r="E51" s="46">
        <v>7732</v>
      </c>
      <c r="F51" s="23">
        <v>2920</v>
      </c>
      <c r="G51" s="24">
        <f t="shared" si="0"/>
        <v>920</v>
      </c>
      <c r="H51" s="24">
        <f t="shared" si="1"/>
        <v>828</v>
      </c>
      <c r="I51" s="24">
        <f t="shared" si="2"/>
        <v>8652</v>
      </c>
      <c r="J51" s="24">
        <f t="shared" si="3"/>
        <v>3748</v>
      </c>
      <c r="K51" s="25">
        <f t="shared" si="4"/>
        <v>0.43319463707813222</v>
      </c>
      <c r="L51" s="47" t="s">
        <v>13</v>
      </c>
      <c r="M51" s="26"/>
      <c r="N51" s="30"/>
      <c r="O51" s="34" t="s">
        <v>72</v>
      </c>
      <c r="P51" s="43" t="s">
        <v>83</v>
      </c>
      <c r="Q51" s="49"/>
      <c r="R51" s="37" t="s">
        <v>109</v>
      </c>
    </row>
    <row r="52" spans="1:18" s="72" customFormat="1" ht="42.75" customHeight="1" x14ac:dyDescent="0.25">
      <c r="A52" s="22" t="s">
        <v>71</v>
      </c>
      <c r="B52" s="23" t="s">
        <v>69</v>
      </c>
      <c r="C52" s="23">
        <v>43</v>
      </c>
      <c r="D52" s="23" t="s">
        <v>12</v>
      </c>
      <c r="E52" s="46">
        <v>8262</v>
      </c>
      <c r="F52" s="23">
        <v>2895</v>
      </c>
      <c r="G52" s="24">
        <f t="shared" si="0"/>
        <v>989</v>
      </c>
      <c r="H52" s="24">
        <f t="shared" si="1"/>
        <v>890.1</v>
      </c>
      <c r="I52" s="24">
        <f t="shared" si="2"/>
        <v>9251</v>
      </c>
      <c r="J52" s="24">
        <f t="shared" si="3"/>
        <v>3785.1</v>
      </c>
      <c r="K52" s="25">
        <f t="shared" si="4"/>
        <v>0.40915576694411415</v>
      </c>
      <c r="L52" s="47" t="s">
        <v>13</v>
      </c>
      <c r="M52" s="26"/>
      <c r="N52" s="30"/>
      <c r="O52" s="34">
        <v>42837</v>
      </c>
      <c r="P52" s="43" t="s">
        <v>83</v>
      </c>
      <c r="Q52" s="49"/>
      <c r="R52" s="37" t="s">
        <v>109</v>
      </c>
    </row>
    <row r="53" spans="1:18" s="72" customFormat="1" ht="42.75" customHeight="1" x14ac:dyDescent="0.25">
      <c r="A53" s="64" t="s">
        <v>46</v>
      </c>
      <c r="B53" s="65" t="s">
        <v>47</v>
      </c>
      <c r="C53" s="65">
        <v>50</v>
      </c>
      <c r="D53" s="65" t="s">
        <v>12</v>
      </c>
      <c r="E53" s="66">
        <v>8189</v>
      </c>
      <c r="F53" s="65">
        <v>2696</v>
      </c>
      <c r="G53" s="67">
        <f t="shared" si="0"/>
        <v>1150</v>
      </c>
      <c r="H53" s="67">
        <f t="shared" si="1"/>
        <v>1035</v>
      </c>
      <c r="I53" s="67">
        <f t="shared" si="2"/>
        <v>9339</v>
      </c>
      <c r="J53" s="67">
        <f t="shared" si="3"/>
        <v>3731</v>
      </c>
      <c r="K53" s="25">
        <f t="shared" si="4"/>
        <v>0.39950744191026877</v>
      </c>
      <c r="L53" s="68" t="s">
        <v>13</v>
      </c>
      <c r="M53" s="69"/>
      <c r="N53" s="30"/>
      <c r="O53" s="52">
        <v>42795</v>
      </c>
      <c r="P53" s="70" t="s">
        <v>83</v>
      </c>
      <c r="Q53" s="70"/>
      <c r="R53" s="71" t="s">
        <v>109</v>
      </c>
    </row>
    <row r="54" spans="1:18" ht="42.75" customHeight="1" thickBot="1" x14ac:dyDescent="0.3">
      <c r="A54" s="64" t="s">
        <v>112</v>
      </c>
      <c r="B54" s="23" t="s">
        <v>114</v>
      </c>
      <c r="C54" s="9">
        <v>62</v>
      </c>
      <c r="D54" s="9">
        <v>80.900000000000006</v>
      </c>
      <c r="E54" s="10">
        <f>+D54*C54</f>
        <v>5015.8</v>
      </c>
      <c r="F54" s="9">
        <v>2831.4</v>
      </c>
      <c r="G54" s="10">
        <f t="shared" si="0"/>
        <v>1426</v>
      </c>
      <c r="H54" s="10">
        <f t="shared" si="1"/>
        <v>1283.4000000000001</v>
      </c>
      <c r="I54" s="10">
        <f t="shared" si="2"/>
        <v>6441.8</v>
      </c>
      <c r="J54" s="10">
        <f t="shared" si="3"/>
        <v>4114.8</v>
      </c>
      <c r="K54" s="21">
        <f t="shared" si="4"/>
        <v>0.63876556242044147</v>
      </c>
      <c r="L54" s="10">
        <f>+(K54-0.45)*I54</f>
        <v>1215.9899999999998</v>
      </c>
      <c r="M54" s="27">
        <f>+L54/100*$K$3</f>
        <v>376.95689999999996</v>
      </c>
      <c r="N54" s="31">
        <f>+M54/0.83</f>
        <v>454.16493975903614</v>
      </c>
      <c r="O54" s="35"/>
      <c r="P54" s="44"/>
      <c r="Q54" s="44"/>
      <c r="R54" s="45"/>
    </row>
    <row r="55" spans="1:18" ht="42.75" customHeight="1" thickTop="1" thickBot="1" x14ac:dyDescent="0.3">
      <c r="A55" s="64" t="s">
        <v>113</v>
      </c>
      <c r="B55" s="23" t="s">
        <v>115</v>
      </c>
      <c r="C55" s="9">
        <v>71</v>
      </c>
      <c r="D55" s="9">
        <v>73.8</v>
      </c>
      <c r="E55" s="10">
        <f>+D55*C55</f>
        <v>5239.8</v>
      </c>
      <c r="F55" s="9">
        <v>2831.4</v>
      </c>
      <c r="G55" s="10">
        <f t="shared" si="0"/>
        <v>1633</v>
      </c>
      <c r="H55" s="10">
        <f t="shared" si="1"/>
        <v>1469.7</v>
      </c>
      <c r="I55" s="10">
        <f t="shared" si="2"/>
        <v>6872.8</v>
      </c>
      <c r="J55" s="10">
        <f t="shared" si="3"/>
        <v>4301.1000000000004</v>
      </c>
      <c r="K55" s="21">
        <f t="shared" si="4"/>
        <v>0.62581480619252705</v>
      </c>
      <c r="L55" s="10">
        <f>+(K55-0.45)*I55</f>
        <v>1208.3399999999999</v>
      </c>
      <c r="M55" s="27">
        <f>+L55/100*$K$3</f>
        <v>374.58539999999999</v>
      </c>
      <c r="N55" s="31">
        <f>+M55/0.83</f>
        <v>451.30771084337351</v>
      </c>
      <c r="O55" s="35"/>
      <c r="P55" s="44"/>
      <c r="Q55" s="44"/>
      <c r="R55" s="45"/>
    </row>
    <row r="56" spans="1:18" ht="42.75" customHeight="1" thickTop="1" thickBot="1" x14ac:dyDescent="0.3">
      <c r="A56" s="8"/>
      <c r="B56" s="9"/>
      <c r="C56" s="9">
        <v>50</v>
      </c>
      <c r="D56" s="9">
        <v>100</v>
      </c>
      <c r="E56" s="10">
        <f>+D56*C56</f>
        <v>5000</v>
      </c>
      <c r="F56" s="9">
        <v>2500</v>
      </c>
      <c r="G56" s="10">
        <f t="shared" ref="G56" si="10">+C56*23</f>
        <v>1150</v>
      </c>
      <c r="H56" s="10">
        <f t="shared" ref="H56" si="11">+G56*0.9</f>
        <v>1035</v>
      </c>
      <c r="I56" s="10">
        <f t="shared" ref="I56" si="12">+G56+E56</f>
        <v>6150</v>
      </c>
      <c r="J56" s="10">
        <f t="shared" ref="J56" si="13">+H56+F56</f>
        <v>3535</v>
      </c>
      <c r="K56" s="21">
        <f t="shared" ref="K56" si="14">+J56/I56</f>
        <v>0.5747967479674797</v>
      </c>
      <c r="L56" s="10">
        <f>+(K56-0.45)*I56</f>
        <v>767.50000000000011</v>
      </c>
      <c r="M56" s="27">
        <f>+L56/100*$K$3</f>
        <v>237.92500000000001</v>
      </c>
      <c r="N56" s="31">
        <f>+M56/0.83</f>
        <v>286.65662650602411</v>
      </c>
      <c r="O56" s="35"/>
      <c r="P56" s="44"/>
      <c r="Q56" s="44"/>
      <c r="R56" s="45"/>
    </row>
    <row r="57" spans="1:18" ht="14.4" thickTop="1" x14ac:dyDescent="0.25"/>
  </sheetData>
  <sortState ref="A19:R53">
    <sortCondition ref="A19:A53"/>
    <sortCondition ref="B19:B53"/>
  </sortState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Biazar, Shahab</dc:creator>
  <cp:lastModifiedBy>Brissette, Renee C.</cp:lastModifiedBy>
  <cp:lastPrinted>2016-03-04T21:58:14Z</cp:lastPrinted>
  <dcterms:created xsi:type="dcterms:W3CDTF">2015-12-18T15:59:34Z</dcterms:created>
  <dcterms:modified xsi:type="dcterms:W3CDTF">2022-10-17T19:53:59Z</dcterms:modified>
</cp:coreProperties>
</file>