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0" yWindow="60" windowWidth="18075" windowHeight="120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Sheet1!$A$1:$M$99</definedName>
  </definedNames>
  <calcPr calcId="125725"/>
</workbook>
</file>

<file path=xl/calcChain.xml><?xml version="1.0" encoding="utf-8"?>
<calcChain xmlns="http://schemas.openxmlformats.org/spreadsheetml/2006/main">
  <c r="G98" i="1"/>
  <c r="H98" s="1"/>
  <c r="C98"/>
  <c r="A98"/>
  <c r="G95"/>
  <c r="H95" s="1"/>
  <c r="C95"/>
  <c r="A95"/>
  <c r="G92"/>
  <c r="H92" s="1"/>
  <c r="C92"/>
  <c r="D93" s="1"/>
  <c r="A92"/>
  <c r="G89"/>
  <c r="H89" s="1"/>
  <c r="C89"/>
  <c r="A89"/>
  <c r="H86"/>
  <c r="G86"/>
  <c r="C86"/>
  <c r="D87" s="1"/>
  <c r="A86"/>
  <c r="G83"/>
  <c r="H83" s="1"/>
  <c r="C83"/>
  <c r="A83"/>
  <c r="H80"/>
  <c r="G80"/>
  <c r="C80"/>
  <c r="A80"/>
  <c r="G77"/>
  <c r="H77" s="1"/>
  <c r="C77"/>
  <c r="G74"/>
  <c r="H74" s="1"/>
  <c r="C74"/>
  <c r="A74"/>
  <c r="G71"/>
  <c r="H71" s="1"/>
  <c r="A71"/>
  <c r="G66"/>
  <c r="H66" s="1"/>
  <c r="C66"/>
  <c r="C67" s="1"/>
  <c r="C71" s="1"/>
  <c r="A66"/>
  <c r="G63"/>
  <c r="H63" s="1"/>
  <c r="C63"/>
  <c r="A63"/>
  <c r="G58"/>
  <c r="H58" s="1"/>
  <c r="C58"/>
  <c r="A58"/>
  <c r="G55"/>
  <c r="H55" s="1"/>
  <c r="C55"/>
  <c r="A55"/>
  <c r="G52"/>
  <c r="H52" s="1"/>
  <c r="C52"/>
  <c r="A52"/>
  <c r="G49"/>
  <c r="H49" s="1"/>
  <c r="C49"/>
  <c r="A49"/>
  <c r="G44"/>
  <c r="H44" s="1"/>
  <c r="C44"/>
  <c r="A44"/>
  <c r="G41"/>
  <c r="H41" s="1"/>
  <c r="C41"/>
  <c r="A41"/>
  <c r="G38"/>
  <c r="H38" s="1"/>
  <c r="C38"/>
  <c r="A38"/>
  <c r="G35"/>
  <c r="H35" s="1"/>
  <c r="C35"/>
  <c r="A35"/>
  <c r="G32"/>
  <c r="H32" s="1"/>
  <c r="C32"/>
  <c r="A32"/>
  <c r="G29"/>
  <c r="H29" s="1"/>
  <c r="C29"/>
  <c r="A29"/>
  <c r="G26"/>
  <c r="H26" s="1"/>
  <c r="C26"/>
  <c r="A26"/>
  <c r="I23"/>
  <c r="I26" s="1"/>
  <c r="G23"/>
  <c r="H23" s="1"/>
  <c r="C23"/>
  <c r="A23"/>
  <c r="G20"/>
  <c r="J20" s="1"/>
  <c r="A20"/>
  <c r="D18"/>
  <c r="G17"/>
  <c r="J17" s="1"/>
  <c r="H14"/>
  <c r="G14"/>
  <c r="C14"/>
  <c r="A14"/>
  <c r="G11"/>
  <c r="H11" s="1"/>
  <c r="C11"/>
  <c r="D12" s="1"/>
  <c r="A11"/>
  <c r="I8"/>
  <c r="I11" s="1"/>
  <c r="G8"/>
  <c r="H8" s="1"/>
  <c r="C8"/>
  <c r="A8"/>
  <c r="H5"/>
  <c r="G5"/>
  <c r="J5" s="1"/>
  <c r="I14" l="1"/>
  <c r="J11"/>
  <c r="L18"/>
  <c r="L21"/>
  <c r="J26"/>
  <c r="K5"/>
  <c r="N5" s="1"/>
  <c r="L6"/>
  <c r="J8"/>
  <c r="H17"/>
  <c r="K17" s="1"/>
  <c r="N17" s="1"/>
  <c r="H20"/>
  <c r="K20" s="1"/>
  <c r="N20" s="1"/>
  <c r="J23"/>
  <c r="L27" l="1"/>
  <c r="K26"/>
  <c r="N26" s="1"/>
  <c r="J14"/>
  <c r="I28"/>
  <c r="I29" s="1"/>
  <c r="K23"/>
  <c r="N23" s="1"/>
  <c r="L24"/>
  <c r="K8"/>
  <c r="N8" s="1"/>
  <c r="L9"/>
  <c r="L12"/>
  <c r="K11"/>
  <c r="N11" s="1"/>
  <c r="L15" l="1"/>
  <c r="K14"/>
  <c r="N14" s="1"/>
  <c r="I32"/>
  <c r="J29"/>
  <c r="I35" l="1"/>
  <c r="J32"/>
  <c r="L30"/>
  <c r="K29"/>
  <c r="N29" s="1"/>
  <c r="I38" l="1"/>
  <c r="J35"/>
  <c r="K32"/>
  <c r="N32" s="1"/>
  <c r="L33"/>
  <c r="I41" l="1"/>
  <c r="J38"/>
  <c r="L36"/>
  <c r="K35"/>
  <c r="N35" s="1"/>
  <c r="I44" l="1"/>
  <c r="J41"/>
  <c r="K38"/>
  <c r="N38" s="1"/>
  <c r="L39"/>
  <c r="I49" l="1"/>
  <c r="J44"/>
  <c r="L42"/>
  <c r="K41"/>
  <c r="N41" s="1"/>
  <c r="I52" l="1"/>
  <c r="J49"/>
  <c r="K44"/>
  <c r="N44" s="1"/>
  <c r="L45"/>
  <c r="I55" l="1"/>
  <c r="J52"/>
  <c r="L50"/>
  <c r="K49"/>
  <c r="N49" s="1"/>
  <c r="J55" l="1"/>
  <c r="I58"/>
  <c r="K52"/>
  <c r="N52" s="1"/>
  <c r="L53"/>
  <c r="L56" l="1"/>
  <c r="K55"/>
  <c r="N55" s="1"/>
  <c r="J58"/>
  <c r="I63"/>
  <c r="J63" l="1"/>
  <c r="I66"/>
  <c r="L59"/>
  <c r="K58"/>
  <c r="N58" s="1"/>
  <c r="L64" l="1"/>
  <c r="K63"/>
  <c r="N63" s="1"/>
  <c r="J66"/>
  <c r="I71"/>
  <c r="I89" l="1"/>
  <c r="J89" s="1"/>
  <c r="I83"/>
  <c r="J83" s="1"/>
  <c r="I74"/>
  <c r="J74" s="1"/>
  <c r="J71"/>
  <c r="I98"/>
  <c r="J98" s="1"/>
  <c r="I95"/>
  <c r="J95" s="1"/>
  <c r="I92"/>
  <c r="J92" s="1"/>
  <c r="I86"/>
  <c r="J86" s="1"/>
  <c r="I80"/>
  <c r="J80" s="1"/>
  <c r="I77"/>
  <c r="J77" s="1"/>
  <c r="L67"/>
  <c r="K66"/>
  <c r="N66" s="1"/>
  <c r="L78" l="1"/>
  <c r="K77"/>
  <c r="N77" s="1"/>
  <c r="L81"/>
  <c r="K80"/>
  <c r="N80" s="1"/>
  <c r="L93"/>
  <c r="K92"/>
  <c r="N92" s="1"/>
  <c r="L99"/>
  <c r="K98"/>
  <c r="N98" s="1"/>
  <c r="K74"/>
  <c r="N74" s="1"/>
  <c r="L75"/>
  <c r="K89"/>
  <c r="N89" s="1"/>
  <c r="L90"/>
  <c r="L87"/>
  <c r="K86"/>
  <c r="N86" s="1"/>
  <c r="L96"/>
  <c r="K95"/>
  <c r="L72"/>
  <c r="K71"/>
  <c r="N71" s="1"/>
  <c r="K83"/>
  <c r="N83" s="1"/>
  <c r="L84"/>
  <c r="M95" l="1"/>
  <c r="M92" s="1"/>
  <c r="M89" s="1"/>
  <c r="M86" s="1"/>
  <c r="M83" s="1"/>
  <c r="M80" s="1"/>
  <c r="M77" s="1"/>
  <c r="M74" s="1"/>
  <c r="M71" s="1"/>
  <c r="M66" s="1"/>
  <c r="M63" s="1"/>
  <c r="M58" s="1"/>
  <c r="M55" s="1"/>
  <c r="M52" s="1"/>
  <c r="M49" s="1"/>
  <c r="M44" s="1"/>
  <c r="M41" s="1"/>
  <c r="M38" s="1"/>
  <c r="M35" s="1"/>
  <c r="M32" s="1"/>
  <c r="M29" s="1"/>
  <c r="N95"/>
  <c r="M26" l="1"/>
  <c r="M23" s="1"/>
  <c r="M20" s="1"/>
  <c r="M17" s="1"/>
  <c r="M14"/>
  <c r="N13" l="1"/>
  <c r="M11"/>
  <c r="N10" l="1"/>
  <c r="M8"/>
  <c r="N7" l="1"/>
  <c r="M5"/>
  <c r="N4" s="1"/>
</calcChain>
</file>

<file path=xl/sharedStrings.xml><?xml version="1.0" encoding="utf-8"?>
<sst xmlns="http://schemas.openxmlformats.org/spreadsheetml/2006/main" count="87" uniqueCount="55">
  <si>
    <t>Location</t>
  </si>
  <si>
    <t>Line</t>
  </si>
  <si>
    <t>Sta</t>
  </si>
  <si>
    <t>Dist</t>
  </si>
  <si>
    <t>Pipe Size</t>
  </si>
  <si>
    <t>n</t>
  </si>
  <si>
    <t>Area</t>
  </si>
  <si>
    <t>R</t>
  </si>
  <si>
    <t>Q</t>
  </si>
  <si>
    <t>V</t>
  </si>
  <si>
    <t>HGL Slope</t>
  </si>
  <si>
    <t>Manhole Ls</t>
  </si>
  <si>
    <t>US HGL Elev</t>
  </si>
  <si>
    <t>Change HGL</t>
  </si>
  <si>
    <t>Existing Grade</t>
  </si>
  <si>
    <t>No.</t>
  </si>
  <si>
    <t>ft</t>
  </si>
  <si>
    <t>in.</t>
  </si>
  <si>
    <t>sq ft</t>
  </si>
  <si>
    <t>cfs</t>
  </si>
  <si>
    <t>ft/s</t>
  </si>
  <si>
    <t>ft/ft</t>
  </si>
  <si>
    <t xml:space="preserve">51st St </t>
  </si>
  <si>
    <t>Regina Syst Pond</t>
  </si>
  <si>
    <t>MH</t>
  </si>
  <si>
    <t>Drop Inlets</t>
  </si>
  <si>
    <t xml:space="preserve">MH 51st St 4 Lots N </t>
  </si>
  <si>
    <t>MH Glendale at 51st St</t>
  </si>
  <si>
    <t>EOP   53st Street North</t>
  </si>
  <si>
    <t>end</t>
  </si>
  <si>
    <t>end at 90° in MH</t>
  </si>
  <si>
    <t>53st Street SOUTH</t>
  </si>
  <si>
    <t>MH GLENDALE</t>
  </si>
  <si>
    <t>51st St</t>
  </si>
  <si>
    <t>Arenal Canal</t>
  </si>
  <si>
    <t>ADD PIPE FROM 49th St</t>
  </si>
  <si>
    <t>17 + 15</t>
  </si>
  <si>
    <t xml:space="preserve">ADD PIPE FROM N 47th </t>
  </si>
  <si>
    <t>T MH S 47st</t>
  </si>
  <si>
    <t>ADD GLENDALE PLACE East of 47th</t>
  </si>
  <si>
    <t>T MH 47st</t>
  </si>
  <si>
    <t>Bend  S 47 St</t>
  </si>
  <si>
    <t>xx</t>
  </si>
  <si>
    <t>MH N Side Central aka 2079</t>
  </si>
  <si>
    <t>2 bends</t>
  </si>
  <si>
    <t>MH Central</t>
  </si>
  <si>
    <t>Diagonal Across Corner</t>
  </si>
  <si>
    <t>Tee MH Central</t>
  </si>
  <si>
    <t>Bend Central at 46th St</t>
  </si>
  <si>
    <t>MH Central at 46 St</t>
  </si>
  <si>
    <t>MH 16Ft S of Central at 46th St</t>
  </si>
  <si>
    <t xml:space="preserve">MH S end 46th St </t>
  </si>
  <si>
    <t>From Sheet U-4</t>
  </si>
  <si>
    <t>Atrisco Pond WSEL</t>
  </si>
  <si>
    <t>Juntion Box 46th St</t>
  </si>
</sst>
</file>

<file path=xl/styles.xml><?xml version="1.0" encoding="utf-8"?>
<styleSheet xmlns="http://schemas.openxmlformats.org/spreadsheetml/2006/main">
  <numFmts count="5">
    <numFmt numFmtId="164" formatCode="0.000000"/>
    <numFmt numFmtId="165" formatCode="0.000"/>
    <numFmt numFmtId="166" formatCode="0.0"/>
    <numFmt numFmtId="167" formatCode="0.00000000"/>
    <numFmt numFmtId="168" formatCode="0.0000000"/>
  </numFmts>
  <fonts count="11">
    <font>
      <sz val="11"/>
      <color theme="1"/>
      <name val="Calibri"/>
      <family val="2"/>
      <scheme val="minor"/>
    </font>
    <font>
      <sz val="11"/>
      <color rgb="FFC00000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1"/>
      <name val="Times New Roman"/>
    </font>
    <font>
      <sz val="11"/>
      <name val="Times New Roman"/>
      <family val="1"/>
    </font>
    <font>
      <sz val="11"/>
      <name val="Times New Roman"/>
    </font>
    <font>
      <b/>
      <sz val="10"/>
      <color rgb="FFC00000"/>
      <name val="Times New Roman"/>
      <family val="1"/>
    </font>
    <font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0" fontId="3" fillId="0" borderId="0" xfId="0" applyFont="1" applyFill="1" applyAlignment="1">
      <alignment horizontal="left"/>
    </xf>
    <xf numFmtId="2" fontId="1" fillId="2" borderId="0" xfId="0" applyNumberFormat="1" applyFont="1" applyFill="1" applyAlignment="1">
      <alignment horizontal="center"/>
    </xf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2" fontId="4" fillId="4" borderId="0" xfId="0" applyNumberFormat="1" applyFont="1" applyFill="1"/>
    <xf numFmtId="165" fontId="4" fillId="0" borderId="0" xfId="0" applyNumberFormat="1" applyFont="1"/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165" fontId="0" fillId="0" borderId="0" xfId="0" applyNumberFormat="1"/>
    <xf numFmtId="0" fontId="0" fillId="0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ill="1"/>
    <xf numFmtId="166" fontId="5" fillId="0" borderId="0" xfId="0" applyNumberFormat="1" applyFont="1"/>
    <xf numFmtId="0" fontId="6" fillId="0" borderId="0" xfId="0" applyFont="1"/>
    <xf numFmtId="0" fontId="4" fillId="0" borderId="0" xfId="0" applyFont="1" applyFill="1"/>
    <xf numFmtId="0" fontId="4" fillId="0" borderId="0" xfId="0" applyFont="1"/>
    <xf numFmtId="2" fontId="4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/>
    <xf numFmtId="0" fontId="3" fillId="0" borderId="0" xfId="0" applyFont="1" applyFill="1"/>
    <xf numFmtId="0" fontId="2" fillId="0" borderId="0" xfId="0" applyFont="1"/>
    <xf numFmtId="0" fontId="3" fillId="0" borderId="1" xfId="0" applyFont="1" applyFill="1" applyBorder="1"/>
    <xf numFmtId="0" fontId="0" fillId="0" borderId="1" xfId="0" applyBorder="1"/>
    <xf numFmtId="2" fontId="4" fillId="4" borderId="1" xfId="0" applyNumberFormat="1" applyFont="1" applyFill="1" applyBorder="1"/>
    <xf numFmtId="167" fontId="0" fillId="0" borderId="0" xfId="0" applyNumberFormat="1"/>
    <xf numFmtId="0" fontId="4" fillId="4" borderId="0" xfId="0" applyFont="1" applyFill="1"/>
    <xf numFmtId="0" fontId="3" fillId="0" borderId="0" xfId="0" applyFont="1"/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166" fontId="6" fillId="0" borderId="0" xfId="0" applyNumberFormat="1" applyFont="1"/>
    <xf numFmtId="166" fontId="0" fillId="0" borderId="0" xfId="0" applyNumberFormat="1"/>
    <xf numFmtId="168" fontId="0" fillId="0" borderId="0" xfId="0" applyNumberFormat="1"/>
    <xf numFmtId="0" fontId="0" fillId="0" borderId="0" xfId="0" applyBorder="1"/>
    <xf numFmtId="2" fontId="0" fillId="0" borderId="0" xfId="0" applyNumberFormat="1" applyBorder="1"/>
    <xf numFmtId="2" fontId="1" fillId="2" borderId="0" xfId="0" applyNumberFormat="1" applyFont="1" applyFill="1" applyBorder="1"/>
    <xf numFmtId="0" fontId="0" fillId="3" borderId="0" xfId="0" applyFill="1" applyBorder="1"/>
    <xf numFmtId="0" fontId="0" fillId="4" borderId="0" xfId="0" applyFill="1" applyBorder="1"/>
    <xf numFmtId="166" fontId="5" fillId="0" borderId="0" xfId="0" applyNumberFormat="1" applyFont="1" applyBorder="1"/>
    <xf numFmtId="0" fontId="0" fillId="4" borderId="0" xfId="0" applyFill="1"/>
    <xf numFmtId="0" fontId="1" fillId="2" borderId="0" xfId="0" applyFont="1" applyFill="1"/>
    <xf numFmtId="2" fontId="9" fillId="4" borderId="0" xfId="0" applyNumberFormat="1" applyFont="1" applyFill="1"/>
    <xf numFmtId="2" fontId="4" fillId="0" borderId="0" xfId="0" applyNumberFormat="1" applyFont="1" applyBorder="1"/>
    <xf numFmtId="2" fontId="1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center"/>
    </xf>
    <xf numFmtId="168" fontId="0" fillId="0" borderId="0" xfId="0" applyNumberFormat="1" applyBorder="1"/>
    <xf numFmtId="165" fontId="0" fillId="0" borderId="0" xfId="0" applyNumberFormat="1" applyBorder="1"/>
    <xf numFmtId="2" fontId="0" fillId="4" borderId="0" xfId="0" applyNumberFormat="1" applyFill="1" applyBorder="1" applyAlignment="1">
      <alignment horizontal="right"/>
    </xf>
    <xf numFmtId="2" fontId="0" fillId="0" borderId="0" xfId="0" applyNumberFormat="1" applyBorder="1" applyAlignment="1">
      <alignment horizontal="center"/>
    </xf>
    <xf numFmtId="166" fontId="5" fillId="0" borderId="0" xfId="0" applyNumberFormat="1" applyFont="1" applyBorder="1" applyAlignment="1">
      <alignment horizontal="right"/>
    </xf>
    <xf numFmtId="0" fontId="8" fillId="0" borderId="0" xfId="0" applyFont="1" applyBorder="1"/>
    <xf numFmtId="0" fontId="10" fillId="4" borderId="0" xfId="0" applyFont="1" applyFill="1"/>
    <xf numFmtId="2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Border="1" applyAlignment="1">
      <alignment wrapText="1"/>
    </xf>
    <xf numFmtId="0" fontId="1" fillId="0" borderId="0" xfId="0" applyFont="1" applyFill="1" applyBorder="1"/>
    <xf numFmtId="0" fontId="4" fillId="0" borderId="0" xfId="0" applyFont="1" applyBorder="1"/>
    <xf numFmtId="0" fontId="1" fillId="0" borderId="0" xfId="0" applyFont="1" applyFill="1" applyBorder="1" applyAlignment="1">
      <alignment horizontal="center"/>
    </xf>
    <xf numFmtId="1" fontId="0" fillId="0" borderId="0" xfId="0" applyNumberFormat="1" applyBorder="1"/>
    <xf numFmtId="165" fontId="0" fillId="0" borderId="0" xfId="0" applyNumberFormat="1" applyBorder="1" applyAlignment="1">
      <alignment horizontal="center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56"/>
  <sheetViews>
    <sheetView tabSelected="1" view="pageBreakPreview" zoomScale="60" zoomScaleNormal="85" workbookViewId="0">
      <selection activeCell="Q17" sqref="Q17"/>
    </sheetView>
  </sheetViews>
  <sheetFormatPr defaultRowHeight="15"/>
  <cols>
    <col min="1" max="1" width="30.28515625" customWidth="1"/>
    <col min="2" max="2" width="7.28515625" customWidth="1"/>
    <col min="3" max="3" width="10.85546875" customWidth="1"/>
    <col min="4" max="4" width="9.42578125" style="82" customWidth="1"/>
    <col min="5" max="5" width="10.28515625" customWidth="1"/>
    <col min="6" max="9" width="8.140625" bestFit="1" customWidth="1"/>
    <col min="10" max="10" width="10.7109375" customWidth="1"/>
    <col min="11" max="11" width="11.140625" customWidth="1"/>
    <col min="12" max="12" width="10.7109375" customWidth="1"/>
    <col min="13" max="13" width="11.85546875" customWidth="1"/>
    <col min="14" max="14" width="12.7109375" customWidth="1"/>
    <col min="15" max="15" width="15.140625" customWidth="1"/>
    <col min="16" max="16" width="11.140625" customWidth="1"/>
    <col min="17" max="17" width="10" style="1" customWidth="1"/>
    <col min="18" max="18" width="10.42578125" style="1" customWidth="1"/>
    <col min="19" max="19" width="11.42578125" customWidth="1"/>
    <col min="20" max="20" width="12.140625" customWidth="1"/>
    <col min="21" max="21" width="14.140625" customWidth="1"/>
    <col min="22" max="22" width="12.28515625" customWidth="1"/>
    <col min="23" max="23" width="13.140625" customWidth="1"/>
    <col min="257" max="257" width="30.28515625" customWidth="1"/>
    <col min="258" max="258" width="7.28515625" customWidth="1"/>
    <col min="259" max="259" width="10.85546875" customWidth="1"/>
    <col min="260" max="260" width="9.42578125" customWidth="1"/>
    <col min="261" max="261" width="10.28515625" customWidth="1"/>
    <col min="262" max="265" width="8.140625" bestFit="1" customWidth="1"/>
    <col min="266" max="266" width="10.7109375" customWidth="1"/>
    <col min="267" max="267" width="9.7109375" customWidth="1"/>
    <col min="268" max="268" width="10.28515625" customWidth="1"/>
    <col min="269" max="269" width="10.42578125" customWidth="1"/>
    <col min="270" max="270" width="12.7109375" customWidth="1"/>
    <col min="271" max="271" width="15.140625" customWidth="1"/>
    <col min="272" max="272" width="11.140625" customWidth="1"/>
    <col min="273" max="273" width="10" customWidth="1"/>
    <col min="274" max="274" width="10.42578125" customWidth="1"/>
    <col min="275" max="275" width="11.42578125" customWidth="1"/>
    <col min="276" max="276" width="12.140625" customWidth="1"/>
    <col min="277" max="277" width="14.140625" customWidth="1"/>
    <col min="278" max="278" width="12.28515625" customWidth="1"/>
    <col min="279" max="279" width="13.140625" customWidth="1"/>
    <col min="513" max="513" width="30.28515625" customWidth="1"/>
    <col min="514" max="514" width="7.28515625" customWidth="1"/>
    <col min="515" max="515" width="10.85546875" customWidth="1"/>
    <col min="516" max="516" width="9.42578125" customWidth="1"/>
    <col min="517" max="517" width="10.28515625" customWidth="1"/>
    <col min="518" max="521" width="8.140625" bestFit="1" customWidth="1"/>
    <col min="522" max="522" width="10.7109375" customWidth="1"/>
    <col min="523" max="523" width="9.7109375" customWidth="1"/>
    <col min="524" max="524" width="10.28515625" customWidth="1"/>
    <col min="525" max="525" width="10.42578125" customWidth="1"/>
    <col min="526" max="526" width="12.7109375" customWidth="1"/>
    <col min="527" max="527" width="15.140625" customWidth="1"/>
    <col min="528" max="528" width="11.140625" customWidth="1"/>
    <col min="529" max="529" width="10" customWidth="1"/>
    <col min="530" max="530" width="10.42578125" customWidth="1"/>
    <col min="531" max="531" width="11.42578125" customWidth="1"/>
    <col min="532" max="532" width="12.140625" customWidth="1"/>
    <col min="533" max="533" width="14.140625" customWidth="1"/>
    <col min="534" max="534" width="12.28515625" customWidth="1"/>
    <col min="535" max="535" width="13.140625" customWidth="1"/>
    <col min="769" max="769" width="30.28515625" customWidth="1"/>
    <col min="770" max="770" width="7.28515625" customWidth="1"/>
    <col min="771" max="771" width="10.85546875" customWidth="1"/>
    <col min="772" max="772" width="9.42578125" customWidth="1"/>
    <col min="773" max="773" width="10.28515625" customWidth="1"/>
    <col min="774" max="777" width="8.140625" bestFit="1" customWidth="1"/>
    <col min="778" max="778" width="10.7109375" customWidth="1"/>
    <col min="779" max="779" width="9.7109375" customWidth="1"/>
    <col min="780" max="780" width="10.28515625" customWidth="1"/>
    <col min="781" max="781" width="10.42578125" customWidth="1"/>
    <col min="782" max="782" width="12.7109375" customWidth="1"/>
    <col min="783" max="783" width="15.140625" customWidth="1"/>
    <col min="784" max="784" width="11.140625" customWidth="1"/>
    <col min="785" max="785" width="10" customWidth="1"/>
    <col min="786" max="786" width="10.42578125" customWidth="1"/>
    <col min="787" max="787" width="11.42578125" customWidth="1"/>
    <col min="788" max="788" width="12.140625" customWidth="1"/>
    <col min="789" max="789" width="14.140625" customWidth="1"/>
    <col min="790" max="790" width="12.28515625" customWidth="1"/>
    <col min="791" max="791" width="13.140625" customWidth="1"/>
    <col min="1025" max="1025" width="30.28515625" customWidth="1"/>
    <col min="1026" max="1026" width="7.28515625" customWidth="1"/>
    <col min="1027" max="1027" width="10.85546875" customWidth="1"/>
    <col min="1028" max="1028" width="9.42578125" customWidth="1"/>
    <col min="1029" max="1029" width="10.28515625" customWidth="1"/>
    <col min="1030" max="1033" width="8.140625" bestFit="1" customWidth="1"/>
    <col min="1034" max="1034" width="10.7109375" customWidth="1"/>
    <col min="1035" max="1035" width="9.7109375" customWidth="1"/>
    <col min="1036" max="1036" width="10.28515625" customWidth="1"/>
    <col min="1037" max="1037" width="10.42578125" customWidth="1"/>
    <col min="1038" max="1038" width="12.7109375" customWidth="1"/>
    <col min="1039" max="1039" width="15.140625" customWidth="1"/>
    <col min="1040" max="1040" width="11.140625" customWidth="1"/>
    <col min="1041" max="1041" width="10" customWidth="1"/>
    <col min="1042" max="1042" width="10.42578125" customWidth="1"/>
    <col min="1043" max="1043" width="11.42578125" customWidth="1"/>
    <col min="1044" max="1044" width="12.140625" customWidth="1"/>
    <col min="1045" max="1045" width="14.140625" customWidth="1"/>
    <col min="1046" max="1046" width="12.28515625" customWidth="1"/>
    <col min="1047" max="1047" width="13.140625" customWidth="1"/>
    <col min="1281" max="1281" width="30.28515625" customWidth="1"/>
    <col min="1282" max="1282" width="7.28515625" customWidth="1"/>
    <col min="1283" max="1283" width="10.85546875" customWidth="1"/>
    <col min="1284" max="1284" width="9.42578125" customWidth="1"/>
    <col min="1285" max="1285" width="10.28515625" customWidth="1"/>
    <col min="1286" max="1289" width="8.140625" bestFit="1" customWidth="1"/>
    <col min="1290" max="1290" width="10.7109375" customWidth="1"/>
    <col min="1291" max="1291" width="9.7109375" customWidth="1"/>
    <col min="1292" max="1292" width="10.28515625" customWidth="1"/>
    <col min="1293" max="1293" width="10.42578125" customWidth="1"/>
    <col min="1294" max="1294" width="12.7109375" customWidth="1"/>
    <col min="1295" max="1295" width="15.140625" customWidth="1"/>
    <col min="1296" max="1296" width="11.140625" customWidth="1"/>
    <col min="1297" max="1297" width="10" customWidth="1"/>
    <col min="1298" max="1298" width="10.42578125" customWidth="1"/>
    <col min="1299" max="1299" width="11.42578125" customWidth="1"/>
    <col min="1300" max="1300" width="12.140625" customWidth="1"/>
    <col min="1301" max="1301" width="14.140625" customWidth="1"/>
    <col min="1302" max="1302" width="12.28515625" customWidth="1"/>
    <col min="1303" max="1303" width="13.140625" customWidth="1"/>
    <col min="1537" max="1537" width="30.28515625" customWidth="1"/>
    <col min="1538" max="1538" width="7.28515625" customWidth="1"/>
    <col min="1539" max="1539" width="10.85546875" customWidth="1"/>
    <col min="1540" max="1540" width="9.42578125" customWidth="1"/>
    <col min="1541" max="1541" width="10.28515625" customWidth="1"/>
    <col min="1542" max="1545" width="8.140625" bestFit="1" customWidth="1"/>
    <col min="1546" max="1546" width="10.7109375" customWidth="1"/>
    <col min="1547" max="1547" width="9.7109375" customWidth="1"/>
    <col min="1548" max="1548" width="10.28515625" customWidth="1"/>
    <col min="1549" max="1549" width="10.42578125" customWidth="1"/>
    <col min="1550" max="1550" width="12.7109375" customWidth="1"/>
    <col min="1551" max="1551" width="15.140625" customWidth="1"/>
    <col min="1552" max="1552" width="11.140625" customWidth="1"/>
    <col min="1553" max="1553" width="10" customWidth="1"/>
    <col min="1554" max="1554" width="10.42578125" customWidth="1"/>
    <col min="1555" max="1555" width="11.42578125" customWidth="1"/>
    <col min="1556" max="1556" width="12.140625" customWidth="1"/>
    <col min="1557" max="1557" width="14.140625" customWidth="1"/>
    <col min="1558" max="1558" width="12.28515625" customWidth="1"/>
    <col min="1559" max="1559" width="13.140625" customWidth="1"/>
    <col min="1793" max="1793" width="30.28515625" customWidth="1"/>
    <col min="1794" max="1794" width="7.28515625" customWidth="1"/>
    <col min="1795" max="1795" width="10.85546875" customWidth="1"/>
    <col min="1796" max="1796" width="9.42578125" customWidth="1"/>
    <col min="1797" max="1797" width="10.28515625" customWidth="1"/>
    <col min="1798" max="1801" width="8.140625" bestFit="1" customWidth="1"/>
    <col min="1802" max="1802" width="10.7109375" customWidth="1"/>
    <col min="1803" max="1803" width="9.7109375" customWidth="1"/>
    <col min="1804" max="1804" width="10.28515625" customWidth="1"/>
    <col min="1805" max="1805" width="10.42578125" customWidth="1"/>
    <col min="1806" max="1806" width="12.7109375" customWidth="1"/>
    <col min="1807" max="1807" width="15.140625" customWidth="1"/>
    <col min="1808" max="1808" width="11.140625" customWidth="1"/>
    <col min="1809" max="1809" width="10" customWidth="1"/>
    <col min="1810" max="1810" width="10.42578125" customWidth="1"/>
    <col min="1811" max="1811" width="11.42578125" customWidth="1"/>
    <col min="1812" max="1812" width="12.140625" customWidth="1"/>
    <col min="1813" max="1813" width="14.140625" customWidth="1"/>
    <col min="1814" max="1814" width="12.28515625" customWidth="1"/>
    <col min="1815" max="1815" width="13.140625" customWidth="1"/>
    <col min="2049" max="2049" width="30.28515625" customWidth="1"/>
    <col min="2050" max="2050" width="7.28515625" customWidth="1"/>
    <col min="2051" max="2051" width="10.85546875" customWidth="1"/>
    <col min="2052" max="2052" width="9.42578125" customWidth="1"/>
    <col min="2053" max="2053" width="10.28515625" customWidth="1"/>
    <col min="2054" max="2057" width="8.140625" bestFit="1" customWidth="1"/>
    <col min="2058" max="2058" width="10.7109375" customWidth="1"/>
    <col min="2059" max="2059" width="9.7109375" customWidth="1"/>
    <col min="2060" max="2060" width="10.28515625" customWidth="1"/>
    <col min="2061" max="2061" width="10.42578125" customWidth="1"/>
    <col min="2062" max="2062" width="12.7109375" customWidth="1"/>
    <col min="2063" max="2063" width="15.140625" customWidth="1"/>
    <col min="2064" max="2064" width="11.140625" customWidth="1"/>
    <col min="2065" max="2065" width="10" customWidth="1"/>
    <col min="2066" max="2066" width="10.42578125" customWidth="1"/>
    <col min="2067" max="2067" width="11.42578125" customWidth="1"/>
    <col min="2068" max="2068" width="12.140625" customWidth="1"/>
    <col min="2069" max="2069" width="14.140625" customWidth="1"/>
    <col min="2070" max="2070" width="12.28515625" customWidth="1"/>
    <col min="2071" max="2071" width="13.140625" customWidth="1"/>
    <col min="2305" max="2305" width="30.28515625" customWidth="1"/>
    <col min="2306" max="2306" width="7.28515625" customWidth="1"/>
    <col min="2307" max="2307" width="10.85546875" customWidth="1"/>
    <col min="2308" max="2308" width="9.42578125" customWidth="1"/>
    <col min="2309" max="2309" width="10.28515625" customWidth="1"/>
    <col min="2310" max="2313" width="8.140625" bestFit="1" customWidth="1"/>
    <col min="2314" max="2314" width="10.7109375" customWidth="1"/>
    <col min="2315" max="2315" width="9.7109375" customWidth="1"/>
    <col min="2316" max="2316" width="10.28515625" customWidth="1"/>
    <col min="2317" max="2317" width="10.42578125" customWidth="1"/>
    <col min="2318" max="2318" width="12.7109375" customWidth="1"/>
    <col min="2319" max="2319" width="15.140625" customWidth="1"/>
    <col min="2320" max="2320" width="11.140625" customWidth="1"/>
    <col min="2321" max="2321" width="10" customWidth="1"/>
    <col min="2322" max="2322" width="10.42578125" customWidth="1"/>
    <col min="2323" max="2323" width="11.42578125" customWidth="1"/>
    <col min="2324" max="2324" width="12.140625" customWidth="1"/>
    <col min="2325" max="2325" width="14.140625" customWidth="1"/>
    <col min="2326" max="2326" width="12.28515625" customWidth="1"/>
    <col min="2327" max="2327" width="13.140625" customWidth="1"/>
    <col min="2561" max="2561" width="30.28515625" customWidth="1"/>
    <col min="2562" max="2562" width="7.28515625" customWidth="1"/>
    <col min="2563" max="2563" width="10.85546875" customWidth="1"/>
    <col min="2564" max="2564" width="9.42578125" customWidth="1"/>
    <col min="2565" max="2565" width="10.28515625" customWidth="1"/>
    <col min="2566" max="2569" width="8.140625" bestFit="1" customWidth="1"/>
    <col min="2570" max="2570" width="10.7109375" customWidth="1"/>
    <col min="2571" max="2571" width="9.7109375" customWidth="1"/>
    <col min="2572" max="2572" width="10.28515625" customWidth="1"/>
    <col min="2573" max="2573" width="10.42578125" customWidth="1"/>
    <col min="2574" max="2574" width="12.7109375" customWidth="1"/>
    <col min="2575" max="2575" width="15.140625" customWidth="1"/>
    <col min="2576" max="2576" width="11.140625" customWidth="1"/>
    <col min="2577" max="2577" width="10" customWidth="1"/>
    <col min="2578" max="2578" width="10.42578125" customWidth="1"/>
    <col min="2579" max="2579" width="11.42578125" customWidth="1"/>
    <col min="2580" max="2580" width="12.140625" customWidth="1"/>
    <col min="2581" max="2581" width="14.140625" customWidth="1"/>
    <col min="2582" max="2582" width="12.28515625" customWidth="1"/>
    <col min="2583" max="2583" width="13.140625" customWidth="1"/>
    <col min="2817" max="2817" width="30.28515625" customWidth="1"/>
    <col min="2818" max="2818" width="7.28515625" customWidth="1"/>
    <col min="2819" max="2819" width="10.85546875" customWidth="1"/>
    <col min="2820" max="2820" width="9.42578125" customWidth="1"/>
    <col min="2821" max="2821" width="10.28515625" customWidth="1"/>
    <col min="2822" max="2825" width="8.140625" bestFit="1" customWidth="1"/>
    <col min="2826" max="2826" width="10.7109375" customWidth="1"/>
    <col min="2827" max="2827" width="9.7109375" customWidth="1"/>
    <col min="2828" max="2828" width="10.28515625" customWidth="1"/>
    <col min="2829" max="2829" width="10.42578125" customWidth="1"/>
    <col min="2830" max="2830" width="12.7109375" customWidth="1"/>
    <col min="2831" max="2831" width="15.140625" customWidth="1"/>
    <col min="2832" max="2832" width="11.140625" customWidth="1"/>
    <col min="2833" max="2833" width="10" customWidth="1"/>
    <col min="2834" max="2834" width="10.42578125" customWidth="1"/>
    <col min="2835" max="2835" width="11.42578125" customWidth="1"/>
    <col min="2836" max="2836" width="12.140625" customWidth="1"/>
    <col min="2837" max="2837" width="14.140625" customWidth="1"/>
    <col min="2838" max="2838" width="12.28515625" customWidth="1"/>
    <col min="2839" max="2839" width="13.140625" customWidth="1"/>
    <col min="3073" max="3073" width="30.28515625" customWidth="1"/>
    <col min="3074" max="3074" width="7.28515625" customWidth="1"/>
    <col min="3075" max="3075" width="10.85546875" customWidth="1"/>
    <col min="3076" max="3076" width="9.42578125" customWidth="1"/>
    <col min="3077" max="3077" width="10.28515625" customWidth="1"/>
    <col min="3078" max="3081" width="8.140625" bestFit="1" customWidth="1"/>
    <col min="3082" max="3082" width="10.7109375" customWidth="1"/>
    <col min="3083" max="3083" width="9.7109375" customWidth="1"/>
    <col min="3084" max="3084" width="10.28515625" customWidth="1"/>
    <col min="3085" max="3085" width="10.42578125" customWidth="1"/>
    <col min="3086" max="3086" width="12.7109375" customWidth="1"/>
    <col min="3087" max="3087" width="15.140625" customWidth="1"/>
    <col min="3088" max="3088" width="11.140625" customWidth="1"/>
    <col min="3089" max="3089" width="10" customWidth="1"/>
    <col min="3090" max="3090" width="10.42578125" customWidth="1"/>
    <col min="3091" max="3091" width="11.42578125" customWidth="1"/>
    <col min="3092" max="3092" width="12.140625" customWidth="1"/>
    <col min="3093" max="3093" width="14.140625" customWidth="1"/>
    <col min="3094" max="3094" width="12.28515625" customWidth="1"/>
    <col min="3095" max="3095" width="13.140625" customWidth="1"/>
    <col min="3329" max="3329" width="30.28515625" customWidth="1"/>
    <col min="3330" max="3330" width="7.28515625" customWidth="1"/>
    <col min="3331" max="3331" width="10.85546875" customWidth="1"/>
    <col min="3332" max="3332" width="9.42578125" customWidth="1"/>
    <col min="3333" max="3333" width="10.28515625" customWidth="1"/>
    <col min="3334" max="3337" width="8.140625" bestFit="1" customWidth="1"/>
    <col min="3338" max="3338" width="10.7109375" customWidth="1"/>
    <col min="3339" max="3339" width="9.7109375" customWidth="1"/>
    <col min="3340" max="3340" width="10.28515625" customWidth="1"/>
    <col min="3341" max="3341" width="10.42578125" customWidth="1"/>
    <col min="3342" max="3342" width="12.7109375" customWidth="1"/>
    <col min="3343" max="3343" width="15.140625" customWidth="1"/>
    <col min="3344" max="3344" width="11.140625" customWidth="1"/>
    <col min="3345" max="3345" width="10" customWidth="1"/>
    <col min="3346" max="3346" width="10.42578125" customWidth="1"/>
    <col min="3347" max="3347" width="11.42578125" customWidth="1"/>
    <col min="3348" max="3348" width="12.140625" customWidth="1"/>
    <col min="3349" max="3349" width="14.140625" customWidth="1"/>
    <col min="3350" max="3350" width="12.28515625" customWidth="1"/>
    <col min="3351" max="3351" width="13.140625" customWidth="1"/>
    <col min="3585" max="3585" width="30.28515625" customWidth="1"/>
    <col min="3586" max="3586" width="7.28515625" customWidth="1"/>
    <col min="3587" max="3587" width="10.85546875" customWidth="1"/>
    <col min="3588" max="3588" width="9.42578125" customWidth="1"/>
    <col min="3589" max="3589" width="10.28515625" customWidth="1"/>
    <col min="3590" max="3593" width="8.140625" bestFit="1" customWidth="1"/>
    <col min="3594" max="3594" width="10.7109375" customWidth="1"/>
    <col min="3595" max="3595" width="9.7109375" customWidth="1"/>
    <col min="3596" max="3596" width="10.28515625" customWidth="1"/>
    <col min="3597" max="3597" width="10.42578125" customWidth="1"/>
    <col min="3598" max="3598" width="12.7109375" customWidth="1"/>
    <col min="3599" max="3599" width="15.140625" customWidth="1"/>
    <col min="3600" max="3600" width="11.140625" customWidth="1"/>
    <col min="3601" max="3601" width="10" customWidth="1"/>
    <col min="3602" max="3602" width="10.42578125" customWidth="1"/>
    <col min="3603" max="3603" width="11.42578125" customWidth="1"/>
    <col min="3604" max="3604" width="12.140625" customWidth="1"/>
    <col min="3605" max="3605" width="14.140625" customWidth="1"/>
    <col min="3606" max="3606" width="12.28515625" customWidth="1"/>
    <col min="3607" max="3607" width="13.140625" customWidth="1"/>
    <col min="3841" max="3841" width="30.28515625" customWidth="1"/>
    <col min="3842" max="3842" width="7.28515625" customWidth="1"/>
    <col min="3843" max="3843" width="10.85546875" customWidth="1"/>
    <col min="3844" max="3844" width="9.42578125" customWidth="1"/>
    <col min="3845" max="3845" width="10.28515625" customWidth="1"/>
    <col min="3846" max="3849" width="8.140625" bestFit="1" customWidth="1"/>
    <col min="3850" max="3850" width="10.7109375" customWidth="1"/>
    <col min="3851" max="3851" width="9.7109375" customWidth="1"/>
    <col min="3852" max="3852" width="10.28515625" customWidth="1"/>
    <col min="3853" max="3853" width="10.42578125" customWidth="1"/>
    <col min="3854" max="3854" width="12.7109375" customWidth="1"/>
    <col min="3855" max="3855" width="15.140625" customWidth="1"/>
    <col min="3856" max="3856" width="11.140625" customWidth="1"/>
    <col min="3857" max="3857" width="10" customWidth="1"/>
    <col min="3858" max="3858" width="10.42578125" customWidth="1"/>
    <col min="3859" max="3859" width="11.42578125" customWidth="1"/>
    <col min="3860" max="3860" width="12.140625" customWidth="1"/>
    <col min="3861" max="3861" width="14.140625" customWidth="1"/>
    <col min="3862" max="3862" width="12.28515625" customWidth="1"/>
    <col min="3863" max="3863" width="13.140625" customWidth="1"/>
    <col min="4097" max="4097" width="30.28515625" customWidth="1"/>
    <col min="4098" max="4098" width="7.28515625" customWidth="1"/>
    <col min="4099" max="4099" width="10.85546875" customWidth="1"/>
    <col min="4100" max="4100" width="9.42578125" customWidth="1"/>
    <col min="4101" max="4101" width="10.28515625" customWidth="1"/>
    <col min="4102" max="4105" width="8.140625" bestFit="1" customWidth="1"/>
    <col min="4106" max="4106" width="10.7109375" customWidth="1"/>
    <col min="4107" max="4107" width="9.7109375" customWidth="1"/>
    <col min="4108" max="4108" width="10.28515625" customWidth="1"/>
    <col min="4109" max="4109" width="10.42578125" customWidth="1"/>
    <col min="4110" max="4110" width="12.7109375" customWidth="1"/>
    <col min="4111" max="4111" width="15.140625" customWidth="1"/>
    <col min="4112" max="4112" width="11.140625" customWidth="1"/>
    <col min="4113" max="4113" width="10" customWidth="1"/>
    <col min="4114" max="4114" width="10.42578125" customWidth="1"/>
    <col min="4115" max="4115" width="11.42578125" customWidth="1"/>
    <col min="4116" max="4116" width="12.140625" customWidth="1"/>
    <col min="4117" max="4117" width="14.140625" customWidth="1"/>
    <col min="4118" max="4118" width="12.28515625" customWidth="1"/>
    <col min="4119" max="4119" width="13.140625" customWidth="1"/>
    <col min="4353" max="4353" width="30.28515625" customWidth="1"/>
    <col min="4354" max="4354" width="7.28515625" customWidth="1"/>
    <col min="4355" max="4355" width="10.85546875" customWidth="1"/>
    <col min="4356" max="4356" width="9.42578125" customWidth="1"/>
    <col min="4357" max="4357" width="10.28515625" customWidth="1"/>
    <col min="4358" max="4361" width="8.140625" bestFit="1" customWidth="1"/>
    <col min="4362" max="4362" width="10.7109375" customWidth="1"/>
    <col min="4363" max="4363" width="9.7109375" customWidth="1"/>
    <col min="4364" max="4364" width="10.28515625" customWidth="1"/>
    <col min="4365" max="4365" width="10.42578125" customWidth="1"/>
    <col min="4366" max="4366" width="12.7109375" customWidth="1"/>
    <col min="4367" max="4367" width="15.140625" customWidth="1"/>
    <col min="4368" max="4368" width="11.140625" customWidth="1"/>
    <col min="4369" max="4369" width="10" customWidth="1"/>
    <col min="4370" max="4370" width="10.42578125" customWidth="1"/>
    <col min="4371" max="4371" width="11.42578125" customWidth="1"/>
    <col min="4372" max="4372" width="12.140625" customWidth="1"/>
    <col min="4373" max="4373" width="14.140625" customWidth="1"/>
    <col min="4374" max="4374" width="12.28515625" customWidth="1"/>
    <col min="4375" max="4375" width="13.140625" customWidth="1"/>
    <col min="4609" max="4609" width="30.28515625" customWidth="1"/>
    <col min="4610" max="4610" width="7.28515625" customWidth="1"/>
    <col min="4611" max="4611" width="10.85546875" customWidth="1"/>
    <col min="4612" max="4612" width="9.42578125" customWidth="1"/>
    <col min="4613" max="4613" width="10.28515625" customWidth="1"/>
    <col min="4614" max="4617" width="8.140625" bestFit="1" customWidth="1"/>
    <col min="4618" max="4618" width="10.7109375" customWidth="1"/>
    <col min="4619" max="4619" width="9.7109375" customWidth="1"/>
    <col min="4620" max="4620" width="10.28515625" customWidth="1"/>
    <col min="4621" max="4621" width="10.42578125" customWidth="1"/>
    <col min="4622" max="4622" width="12.7109375" customWidth="1"/>
    <col min="4623" max="4623" width="15.140625" customWidth="1"/>
    <col min="4624" max="4624" width="11.140625" customWidth="1"/>
    <col min="4625" max="4625" width="10" customWidth="1"/>
    <col min="4626" max="4626" width="10.42578125" customWidth="1"/>
    <col min="4627" max="4627" width="11.42578125" customWidth="1"/>
    <col min="4628" max="4628" width="12.140625" customWidth="1"/>
    <col min="4629" max="4629" width="14.140625" customWidth="1"/>
    <col min="4630" max="4630" width="12.28515625" customWidth="1"/>
    <col min="4631" max="4631" width="13.140625" customWidth="1"/>
    <col min="4865" max="4865" width="30.28515625" customWidth="1"/>
    <col min="4866" max="4866" width="7.28515625" customWidth="1"/>
    <col min="4867" max="4867" width="10.85546875" customWidth="1"/>
    <col min="4868" max="4868" width="9.42578125" customWidth="1"/>
    <col min="4869" max="4869" width="10.28515625" customWidth="1"/>
    <col min="4870" max="4873" width="8.140625" bestFit="1" customWidth="1"/>
    <col min="4874" max="4874" width="10.7109375" customWidth="1"/>
    <col min="4875" max="4875" width="9.7109375" customWidth="1"/>
    <col min="4876" max="4876" width="10.28515625" customWidth="1"/>
    <col min="4877" max="4877" width="10.42578125" customWidth="1"/>
    <col min="4878" max="4878" width="12.7109375" customWidth="1"/>
    <col min="4879" max="4879" width="15.140625" customWidth="1"/>
    <col min="4880" max="4880" width="11.140625" customWidth="1"/>
    <col min="4881" max="4881" width="10" customWidth="1"/>
    <col min="4882" max="4882" width="10.42578125" customWidth="1"/>
    <col min="4883" max="4883" width="11.42578125" customWidth="1"/>
    <col min="4884" max="4884" width="12.140625" customWidth="1"/>
    <col min="4885" max="4885" width="14.140625" customWidth="1"/>
    <col min="4886" max="4886" width="12.28515625" customWidth="1"/>
    <col min="4887" max="4887" width="13.140625" customWidth="1"/>
    <col min="5121" max="5121" width="30.28515625" customWidth="1"/>
    <col min="5122" max="5122" width="7.28515625" customWidth="1"/>
    <col min="5123" max="5123" width="10.85546875" customWidth="1"/>
    <col min="5124" max="5124" width="9.42578125" customWidth="1"/>
    <col min="5125" max="5125" width="10.28515625" customWidth="1"/>
    <col min="5126" max="5129" width="8.140625" bestFit="1" customWidth="1"/>
    <col min="5130" max="5130" width="10.7109375" customWidth="1"/>
    <col min="5131" max="5131" width="9.7109375" customWidth="1"/>
    <col min="5132" max="5132" width="10.28515625" customWidth="1"/>
    <col min="5133" max="5133" width="10.42578125" customWidth="1"/>
    <col min="5134" max="5134" width="12.7109375" customWidth="1"/>
    <col min="5135" max="5135" width="15.140625" customWidth="1"/>
    <col min="5136" max="5136" width="11.140625" customWidth="1"/>
    <col min="5137" max="5137" width="10" customWidth="1"/>
    <col min="5138" max="5138" width="10.42578125" customWidth="1"/>
    <col min="5139" max="5139" width="11.42578125" customWidth="1"/>
    <col min="5140" max="5140" width="12.140625" customWidth="1"/>
    <col min="5141" max="5141" width="14.140625" customWidth="1"/>
    <col min="5142" max="5142" width="12.28515625" customWidth="1"/>
    <col min="5143" max="5143" width="13.140625" customWidth="1"/>
    <col min="5377" max="5377" width="30.28515625" customWidth="1"/>
    <col min="5378" max="5378" width="7.28515625" customWidth="1"/>
    <col min="5379" max="5379" width="10.85546875" customWidth="1"/>
    <col min="5380" max="5380" width="9.42578125" customWidth="1"/>
    <col min="5381" max="5381" width="10.28515625" customWidth="1"/>
    <col min="5382" max="5385" width="8.140625" bestFit="1" customWidth="1"/>
    <col min="5386" max="5386" width="10.7109375" customWidth="1"/>
    <col min="5387" max="5387" width="9.7109375" customWidth="1"/>
    <col min="5388" max="5388" width="10.28515625" customWidth="1"/>
    <col min="5389" max="5389" width="10.42578125" customWidth="1"/>
    <col min="5390" max="5390" width="12.7109375" customWidth="1"/>
    <col min="5391" max="5391" width="15.140625" customWidth="1"/>
    <col min="5392" max="5392" width="11.140625" customWidth="1"/>
    <col min="5393" max="5393" width="10" customWidth="1"/>
    <col min="5394" max="5394" width="10.42578125" customWidth="1"/>
    <col min="5395" max="5395" width="11.42578125" customWidth="1"/>
    <col min="5396" max="5396" width="12.140625" customWidth="1"/>
    <col min="5397" max="5397" width="14.140625" customWidth="1"/>
    <col min="5398" max="5398" width="12.28515625" customWidth="1"/>
    <col min="5399" max="5399" width="13.140625" customWidth="1"/>
    <col min="5633" max="5633" width="30.28515625" customWidth="1"/>
    <col min="5634" max="5634" width="7.28515625" customWidth="1"/>
    <col min="5635" max="5635" width="10.85546875" customWidth="1"/>
    <col min="5636" max="5636" width="9.42578125" customWidth="1"/>
    <col min="5637" max="5637" width="10.28515625" customWidth="1"/>
    <col min="5638" max="5641" width="8.140625" bestFit="1" customWidth="1"/>
    <col min="5642" max="5642" width="10.7109375" customWidth="1"/>
    <col min="5643" max="5643" width="9.7109375" customWidth="1"/>
    <col min="5644" max="5644" width="10.28515625" customWidth="1"/>
    <col min="5645" max="5645" width="10.42578125" customWidth="1"/>
    <col min="5646" max="5646" width="12.7109375" customWidth="1"/>
    <col min="5647" max="5647" width="15.140625" customWidth="1"/>
    <col min="5648" max="5648" width="11.140625" customWidth="1"/>
    <col min="5649" max="5649" width="10" customWidth="1"/>
    <col min="5650" max="5650" width="10.42578125" customWidth="1"/>
    <col min="5651" max="5651" width="11.42578125" customWidth="1"/>
    <col min="5652" max="5652" width="12.140625" customWidth="1"/>
    <col min="5653" max="5653" width="14.140625" customWidth="1"/>
    <col min="5654" max="5654" width="12.28515625" customWidth="1"/>
    <col min="5655" max="5655" width="13.140625" customWidth="1"/>
    <col min="5889" max="5889" width="30.28515625" customWidth="1"/>
    <col min="5890" max="5890" width="7.28515625" customWidth="1"/>
    <col min="5891" max="5891" width="10.85546875" customWidth="1"/>
    <col min="5892" max="5892" width="9.42578125" customWidth="1"/>
    <col min="5893" max="5893" width="10.28515625" customWidth="1"/>
    <col min="5894" max="5897" width="8.140625" bestFit="1" customWidth="1"/>
    <col min="5898" max="5898" width="10.7109375" customWidth="1"/>
    <col min="5899" max="5899" width="9.7109375" customWidth="1"/>
    <col min="5900" max="5900" width="10.28515625" customWidth="1"/>
    <col min="5901" max="5901" width="10.42578125" customWidth="1"/>
    <col min="5902" max="5902" width="12.7109375" customWidth="1"/>
    <col min="5903" max="5903" width="15.140625" customWidth="1"/>
    <col min="5904" max="5904" width="11.140625" customWidth="1"/>
    <col min="5905" max="5905" width="10" customWidth="1"/>
    <col min="5906" max="5906" width="10.42578125" customWidth="1"/>
    <col min="5907" max="5907" width="11.42578125" customWidth="1"/>
    <col min="5908" max="5908" width="12.140625" customWidth="1"/>
    <col min="5909" max="5909" width="14.140625" customWidth="1"/>
    <col min="5910" max="5910" width="12.28515625" customWidth="1"/>
    <col min="5911" max="5911" width="13.140625" customWidth="1"/>
    <col min="6145" max="6145" width="30.28515625" customWidth="1"/>
    <col min="6146" max="6146" width="7.28515625" customWidth="1"/>
    <col min="6147" max="6147" width="10.85546875" customWidth="1"/>
    <col min="6148" max="6148" width="9.42578125" customWidth="1"/>
    <col min="6149" max="6149" width="10.28515625" customWidth="1"/>
    <col min="6150" max="6153" width="8.140625" bestFit="1" customWidth="1"/>
    <col min="6154" max="6154" width="10.7109375" customWidth="1"/>
    <col min="6155" max="6155" width="9.7109375" customWidth="1"/>
    <col min="6156" max="6156" width="10.28515625" customWidth="1"/>
    <col min="6157" max="6157" width="10.42578125" customWidth="1"/>
    <col min="6158" max="6158" width="12.7109375" customWidth="1"/>
    <col min="6159" max="6159" width="15.140625" customWidth="1"/>
    <col min="6160" max="6160" width="11.140625" customWidth="1"/>
    <col min="6161" max="6161" width="10" customWidth="1"/>
    <col min="6162" max="6162" width="10.42578125" customWidth="1"/>
    <col min="6163" max="6163" width="11.42578125" customWidth="1"/>
    <col min="6164" max="6164" width="12.140625" customWidth="1"/>
    <col min="6165" max="6165" width="14.140625" customWidth="1"/>
    <col min="6166" max="6166" width="12.28515625" customWidth="1"/>
    <col min="6167" max="6167" width="13.140625" customWidth="1"/>
    <col min="6401" max="6401" width="30.28515625" customWidth="1"/>
    <col min="6402" max="6402" width="7.28515625" customWidth="1"/>
    <col min="6403" max="6403" width="10.85546875" customWidth="1"/>
    <col min="6404" max="6404" width="9.42578125" customWidth="1"/>
    <col min="6405" max="6405" width="10.28515625" customWidth="1"/>
    <col min="6406" max="6409" width="8.140625" bestFit="1" customWidth="1"/>
    <col min="6410" max="6410" width="10.7109375" customWidth="1"/>
    <col min="6411" max="6411" width="9.7109375" customWidth="1"/>
    <col min="6412" max="6412" width="10.28515625" customWidth="1"/>
    <col min="6413" max="6413" width="10.42578125" customWidth="1"/>
    <col min="6414" max="6414" width="12.7109375" customWidth="1"/>
    <col min="6415" max="6415" width="15.140625" customWidth="1"/>
    <col min="6416" max="6416" width="11.140625" customWidth="1"/>
    <col min="6417" max="6417" width="10" customWidth="1"/>
    <col min="6418" max="6418" width="10.42578125" customWidth="1"/>
    <col min="6419" max="6419" width="11.42578125" customWidth="1"/>
    <col min="6420" max="6420" width="12.140625" customWidth="1"/>
    <col min="6421" max="6421" width="14.140625" customWidth="1"/>
    <col min="6422" max="6422" width="12.28515625" customWidth="1"/>
    <col min="6423" max="6423" width="13.140625" customWidth="1"/>
    <col min="6657" max="6657" width="30.28515625" customWidth="1"/>
    <col min="6658" max="6658" width="7.28515625" customWidth="1"/>
    <col min="6659" max="6659" width="10.85546875" customWidth="1"/>
    <col min="6660" max="6660" width="9.42578125" customWidth="1"/>
    <col min="6661" max="6661" width="10.28515625" customWidth="1"/>
    <col min="6662" max="6665" width="8.140625" bestFit="1" customWidth="1"/>
    <col min="6666" max="6666" width="10.7109375" customWidth="1"/>
    <col min="6667" max="6667" width="9.7109375" customWidth="1"/>
    <col min="6668" max="6668" width="10.28515625" customWidth="1"/>
    <col min="6669" max="6669" width="10.42578125" customWidth="1"/>
    <col min="6670" max="6670" width="12.7109375" customWidth="1"/>
    <col min="6671" max="6671" width="15.140625" customWidth="1"/>
    <col min="6672" max="6672" width="11.140625" customWidth="1"/>
    <col min="6673" max="6673" width="10" customWidth="1"/>
    <col min="6674" max="6674" width="10.42578125" customWidth="1"/>
    <col min="6675" max="6675" width="11.42578125" customWidth="1"/>
    <col min="6676" max="6676" width="12.140625" customWidth="1"/>
    <col min="6677" max="6677" width="14.140625" customWidth="1"/>
    <col min="6678" max="6678" width="12.28515625" customWidth="1"/>
    <col min="6679" max="6679" width="13.140625" customWidth="1"/>
    <col min="6913" max="6913" width="30.28515625" customWidth="1"/>
    <col min="6914" max="6914" width="7.28515625" customWidth="1"/>
    <col min="6915" max="6915" width="10.85546875" customWidth="1"/>
    <col min="6916" max="6916" width="9.42578125" customWidth="1"/>
    <col min="6917" max="6917" width="10.28515625" customWidth="1"/>
    <col min="6918" max="6921" width="8.140625" bestFit="1" customWidth="1"/>
    <col min="6922" max="6922" width="10.7109375" customWidth="1"/>
    <col min="6923" max="6923" width="9.7109375" customWidth="1"/>
    <col min="6924" max="6924" width="10.28515625" customWidth="1"/>
    <col min="6925" max="6925" width="10.42578125" customWidth="1"/>
    <col min="6926" max="6926" width="12.7109375" customWidth="1"/>
    <col min="6927" max="6927" width="15.140625" customWidth="1"/>
    <col min="6928" max="6928" width="11.140625" customWidth="1"/>
    <col min="6929" max="6929" width="10" customWidth="1"/>
    <col min="6930" max="6930" width="10.42578125" customWidth="1"/>
    <col min="6931" max="6931" width="11.42578125" customWidth="1"/>
    <col min="6932" max="6932" width="12.140625" customWidth="1"/>
    <col min="6933" max="6933" width="14.140625" customWidth="1"/>
    <col min="6934" max="6934" width="12.28515625" customWidth="1"/>
    <col min="6935" max="6935" width="13.140625" customWidth="1"/>
    <col min="7169" max="7169" width="30.28515625" customWidth="1"/>
    <col min="7170" max="7170" width="7.28515625" customWidth="1"/>
    <col min="7171" max="7171" width="10.85546875" customWidth="1"/>
    <col min="7172" max="7172" width="9.42578125" customWidth="1"/>
    <col min="7173" max="7173" width="10.28515625" customWidth="1"/>
    <col min="7174" max="7177" width="8.140625" bestFit="1" customWidth="1"/>
    <col min="7178" max="7178" width="10.7109375" customWidth="1"/>
    <col min="7179" max="7179" width="9.7109375" customWidth="1"/>
    <col min="7180" max="7180" width="10.28515625" customWidth="1"/>
    <col min="7181" max="7181" width="10.42578125" customWidth="1"/>
    <col min="7182" max="7182" width="12.7109375" customWidth="1"/>
    <col min="7183" max="7183" width="15.140625" customWidth="1"/>
    <col min="7184" max="7184" width="11.140625" customWidth="1"/>
    <col min="7185" max="7185" width="10" customWidth="1"/>
    <col min="7186" max="7186" width="10.42578125" customWidth="1"/>
    <col min="7187" max="7187" width="11.42578125" customWidth="1"/>
    <col min="7188" max="7188" width="12.140625" customWidth="1"/>
    <col min="7189" max="7189" width="14.140625" customWidth="1"/>
    <col min="7190" max="7190" width="12.28515625" customWidth="1"/>
    <col min="7191" max="7191" width="13.140625" customWidth="1"/>
    <col min="7425" max="7425" width="30.28515625" customWidth="1"/>
    <col min="7426" max="7426" width="7.28515625" customWidth="1"/>
    <col min="7427" max="7427" width="10.85546875" customWidth="1"/>
    <col min="7428" max="7428" width="9.42578125" customWidth="1"/>
    <col min="7429" max="7429" width="10.28515625" customWidth="1"/>
    <col min="7430" max="7433" width="8.140625" bestFit="1" customWidth="1"/>
    <col min="7434" max="7434" width="10.7109375" customWidth="1"/>
    <col min="7435" max="7435" width="9.7109375" customWidth="1"/>
    <col min="7436" max="7436" width="10.28515625" customWidth="1"/>
    <col min="7437" max="7437" width="10.42578125" customWidth="1"/>
    <col min="7438" max="7438" width="12.7109375" customWidth="1"/>
    <col min="7439" max="7439" width="15.140625" customWidth="1"/>
    <col min="7440" max="7440" width="11.140625" customWidth="1"/>
    <col min="7441" max="7441" width="10" customWidth="1"/>
    <col min="7442" max="7442" width="10.42578125" customWidth="1"/>
    <col min="7443" max="7443" width="11.42578125" customWidth="1"/>
    <col min="7444" max="7444" width="12.140625" customWidth="1"/>
    <col min="7445" max="7445" width="14.140625" customWidth="1"/>
    <col min="7446" max="7446" width="12.28515625" customWidth="1"/>
    <col min="7447" max="7447" width="13.140625" customWidth="1"/>
    <col min="7681" max="7681" width="30.28515625" customWidth="1"/>
    <col min="7682" max="7682" width="7.28515625" customWidth="1"/>
    <col min="7683" max="7683" width="10.85546875" customWidth="1"/>
    <col min="7684" max="7684" width="9.42578125" customWidth="1"/>
    <col min="7685" max="7685" width="10.28515625" customWidth="1"/>
    <col min="7686" max="7689" width="8.140625" bestFit="1" customWidth="1"/>
    <col min="7690" max="7690" width="10.7109375" customWidth="1"/>
    <col min="7691" max="7691" width="9.7109375" customWidth="1"/>
    <col min="7692" max="7692" width="10.28515625" customWidth="1"/>
    <col min="7693" max="7693" width="10.42578125" customWidth="1"/>
    <col min="7694" max="7694" width="12.7109375" customWidth="1"/>
    <col min="7695" max="7695" width="15.140625" customWidth="1"/>
    <col min="7696" max="7696" width="11.140625" customWidth="1"/>
    <col min="7697" max="7697" width="10" customWidth="1"/>
    <col min="7698" max="7698" width="10.42578125" customWidth="1"/>
    <col min="7699" max="7699" width="11.42578125" customWidth="1"/>
    <col min="7700" max="7700" width="12.140625" customWidth="1"/>
    <col min="7701" max="7701" width="14.140625" customWidth="1"/>
    <col min="7702" max="7702" width="12.28515625" customWidth="1"/>
    <col min="7703" max="7703" width="13.140625" customWidth="1"/>
    <col min="7937" max="7937" width="30.28515625" customWidth="1"/>
    <col min="7938" max="7938" width="7.28515625" customWidth="1"/>
    <col min="7939" max="7939" width="10.85546875" customWidth="1"/>
    <col min="7940" max="7940" width="9.42578125" customWidth="1"/>
    <col min="7941" max="7941" width="10.28515625" customWidth="1"/>
    <col min="7942" max="7945" width="8.140625" bestFit="1" customWidth="1"/>
    <col min="7946" max="7946" width="10.7109375" customWidth="1"/>
    <col min="7947" max="7947" width="9.7109375" customWidth="1"/>
    <col min="7948" max="7948" width="10.28515625" customWidth="1"/>
    <col min="7949" max="7949" width="10.42578125" customWidth="1"/>
    <col min="7950" max="7950" width="12.7109375" customWidth="1"/>
    <col min="7951" max="7951" width="15.140625" customWidth="1"/>
    <col min="7952" max="7952" width="11.140625" customWidth="1"/>
    <col min="7953" max="7953" width="10" customWidth="1"/>
    <col min="7954" max="7954" width="10.42578125" customWidth="1"/>
    <col min="7955" max="7955" width="11.42578125" customWidth="1"/>
    <col min="7956" max="7956" width="12.140625" customWidth="1"/>
    <col min="7957" max="7957" width="14.140625" customWidth="1"/>
    <col min="7958" max="7958" width="12.28515625" customWidth="1"/>
    <col min="7959" max="7959" width="13.140625" customWidth="1"/>
    <col min="8193" max="8193" width="30.28515625" customWidth="1"/>
    <col min="8194" max="8194" width="7.28515625" customWidth="1"/>
    <col min="8195" max="8195" width="10.85546875" customWidth="1"/>
    <col min="8196" max="8196" width="9.42578125" customWidth="1"/>
    <col min="8197" max="8197" width="10.28515625" customWidth="1"/>
    <col min="8198" max="8201" width="8.140625" bestFit="1" customWidth="1"/>
    <col min="8202" max="8202" width="10.7109375" customWidth="1"/>
    <col min="8203" max="8203" width="9.7109375" customWidth="1"/>
    <col min="8204" max="8204" width="10.28515625" customWidth="1"/>
    <col min="8205" max="8205" width="10.42578125" customWidth="1"/>
    <col min="8206" max="8206" width="12.7109375" customWidth="1"/>
    <col min="8207" max="8207" width="15.140625" customWidth="1"/>
    <col min="8208" max="8208" width="11.140625" customWidth="1"/>
    <col min="8209" max="8209" width="10" customWidth="1"/>
    <col min="8210" max="8210" width="10.42578125" customWidth="1"/>
    <col min="8211" max="8211" width="11.42578125" customWidth="1"/>
    <col min="8212" max="8212" width="12.140625" customWidth="1"/>
    <col min="8213" max="8213" width="14.140625" customWidth="1"/>
    <col min="8214" max="8214" width="12.28515625" customWidth="1"/>
    <col min="8215" max="8215" width="13.140625" customWidth="1"/>
    <col min="8449" max="8449" width="30.28515625" customWidth="1"/>
    <col min="8450" max="8450" width="7.28515625" customWidth="1"/>
    <col min="8451" max="8451" width="10.85546875" customWidth="1"/>
    <col min="8452" max="8452" width="9.42578125" customWidth="1"/>
    <col min="8453" max="8453" width="10.28515625" customWidth="1"/>
    <col min="8454" max="8457" width="8.140625" bestFit="1" customWidth="1"/>
    <col min="8458" max="8458" width="10.7109375" customWidth="1"/>
    <col min="8459" max="8459" width="9.7109375" customWidth="1"/>
    <col min="8460" max="8460" width="10.28515625" customWidth="1"/>
    <col min="8461" max="8461" width="10.42578125" customWidth="1"/>
    <col min="8462" max="8462" width="12.7109375" customWidth="1"/>
    <col min="8463" max="8463" width="15.140625" customWidth="1"/>
    <col min="8464" max="8464" width="11.140625" customWidth="1"/>
    <col min="8465" max="8465" width="10" customWidth="1"/>
    <col min="8466" max="8466" width="10.42578125" customWidth="1"/>
    <col min="8467" max="8467" width="11.42578125" customWidth="1"/>
    <col min="8468" max="8468" width="12.140625" customWidth="1"/>
    <col min="8469" max="8469" width="14.140625" customWidth="1"/>
    <col min="8470" max="8470" width="12.28515625" customWidth="1"/>
    <col min="8471" max="8471" width="13.140625" customWidth="1"/>
    <col min="8705" max="8705" width="30.28515625" customWidth="1"/>
    <col min="8706" max="8706" width="7.28515625" customWidth="1"/>
    <col min="8707" max="8707" width="10.85546875" customWidth="1"/>
    <col min="8708" max="8708" width="9.42578125" customWidth="1"/>
    <col min="8709" max="8709" width="10.28515625" customWidth="1"/>
    <col min="8710" max="8713" width="8.140625" bestFit="1" customWidth="1"/>
    <col min="8714" max="8714" width="10.7109375" customWidth="1"/>
    <col min="8715" max="8715" width="9.7109375" customWidth="1"/>
    <col min="8716" max="8716" width="10.28515625" customWidth="1"/>
    <col min="8717" max="8717" width="10.42578125" customWidth="1"/>
    <col min="8718" max="8718" width="12.7109375" customWidth="1"/>
    <col min="8719" max="8719" width="15.140625" customWidth="1"/>
    <col min="8720" max="8720" width="11.140625" customWidth="1"/>
    <col min="8721" max="8721" width="10" customWidth="1"/>
    <col min="8722" max="8722" width="10.42578125" customWidth="1"/>
    <col min="8723" max="8723" width="11.42578125" customWidth="1"/>
    <col min="8724" max="8724" width="12.140625" customWidth="1"/>
    <col min="8725" max="8725" width="14.140625" customWidth="1"/>
    <col min="8726" max="8726" width="12.28515625" customWidth="1"/>
    <col min="8727" max="8727" width="13.140625" customWidth="1"/>
    <col min="8961" max="8961" width="30.28515625" customWidth="1"/>
    <col min="8962" max="8962" width="7.28515625" customWidth="1"/>
    <col min="8963" max="8963" width="10.85546875" customWidth="1"/>
    <col min="8964" max="8964" width="9.42578125" customWidth="1"/>
    <col min="8965" max="8965" width="10.28515625" customWidth="1"/>
    <col min="8966" max="8969" width="8.140625" bestFit="1" customWidth="1"/>
    <col min="8970" max="8970" width="10.7109375" customWidth="1"/>
    <col min="8971" max="8971" width="9.7109375" customWidth="1"/>
    <col min="8972" max="8972" width="10.28515625" customWidth="1"/>
    <col min="8973" max="8973" width="10.42578125" customWidth="1"/>
    <col min="8974" max="8974" width="12.7109375" customWidth="1"/>
    <col min="8975" max="8975" width="15.140625" customWidth="1"/>
    <col min="8976" max="8976" width="11.140625" customWidth="1"/>
    <col min="8977" max="8977" width="10" customWidth="1"/>
    <col min="8978" max="8978" width="10.42578125" customWidth="1"/>
    <col min="8979" max="8979" width="11.42578125" customWidth="1"/>
    <col min="8980" max="8980" width="12.140625" customWidth="1"/>
    <col min="8981" max="8981" width="14.140625" customWidth="1"/>
    <col min="8982" max="8982" width="12.28515625" customWidth="1"/>
    <col min="8983" max="8983" width="13.140625" customWidth="1"/>
    <col min="9217" max="9217" width="30.28515625" customWidth="1"/>
    <col min="9218" max="9218" width="7.28515625" customWidth="1"/>
    <col min="9219" max="9219" width="10.85546875" customWidth="1"/>
    <col min="9220" max="9220" width="9.42578125" customWidth="1"/>
    <col min="9221" max="9221" width="10.28515625" customWidth="1"/>
    <col min="9222" max="9225" width="8.140625" bestFit="1" customWidth="1"/>
    <col min="9226" max="9226" width="10.7109375" customWidth="1"/>
    <col min="9227" max="9227" width="9.7109375" customWidth="1"/>
    <col min="9228" max="9228" width="10.28515625" customWidth="1"/>
    <col min="9229" max="9229" width="10.42578125" customWidth="1"/>
    <col min="9230" max="9230" width="12.7109375" customWidth="1"/>
    <col min="9231" max="9231" width="15.140625" customWidth="1"/>
    <col min="9232" max="9232" width="11.140625" customWidth="1"/>
    <col min="9233" max="9233" width="10" customWidth="1"/>
    <col min="9234" max="9234" width="10.42578125" customWidth="1"/>
    <col min="9235" max="9235" width="11.42578125" customWidth="1"/>
    <col min="9236" max="9236" width="12.140625" customWidth="1"/>
    <col min="9237" max="9237" width="14.140625" customWidth="1"/>
    <col min="9238" max="9238" width="12.28515625" customWidth="1"/>
    <col min="9239" max="9239" width="13.140625" customWidth="1"/>
    <col min="9473" max="9473" width="30.28515625" customWidth="1"/>
    <col min="9474" max="9474" width="7.28515625" customWidth="1"/>
    <col min="9475" max="9475" width="10.85546875" customWidth="1"/>
    <col min="9476" max="9476" width="9.42578125" customWidth="1"/>
    <col min="9477" max="9477" width="10.28515625" customWidth="1"/>
    <col min="9478" max="9481" width="8.140625" bestFit="1" customWidth="1"/>
    <col min="9482" max="9482" width="10.7109375" customWidth="1"/>
    <col min="9483" max="9483" width="9.7109375" customWidth="1"/>
    <col min="9484" max="9484" width="10.28515625" customWidth="1"/>
    <col min="9485" max="9485" width="10.42578125" customWidth="1"/>
    <col min="9486" max="9486" width="12.7109375" customWidth="1"/>
    <col min="9487" max="9487" width="15.140625" customWidth="1"/>
    <col min="9488" max="9488" width="11.140625" customWidth="1"/>
    <col min="9489" max="9489" width="10" customWidth="1"/>
    <col min="9490" max="9490" width="10.42578125" customWidth="1"/>
    <col min="9491" max="9491" width="11.42578125" customWidth="1"/>
    <col min="9492" max="9492" width="12.140625" customWidth="1"/>
    <col min="9493" max="9493" width="14.140625" customWidth="1"/>
    <col min="9494" max="9494" width="12.28515625" customWidth="1"/>
    <col min="9495" max="9495" width="13.140625" customWidth="1"/>
    <col min="9729" max="9729" width="30.28515625" customWidth="1"/>
    <col min="9730" max="9730" width="7.28515625" customWidth="1"/>
    <col min="9731" max="9731" width="10.85546875" customWidth="1"/>
    <col min="9732" max="9732" width="9.42578125" customWidth="1"/>
    <col min="9733" max="9733" width="10.28515625" customWidth="1"/>
    <col min="9734" max="9737" width="8.140625" bestFit="1" customWidth="1"/>
    <col min="9738" max="9738" width="10.7109375" customWidth="1"/>
    <col min="9739" max="9739" width="9.7109375" customWidth="1"/>
    <col min="9740" max="9740" width="10.28515625" customWidth="1"/>
    <col min="9741" max="9741" width="10.42578125" customWidth="1"/>
    <col min="9742" max="9742" width="12.7109375" customWidth="1"/>
    <col min="9743" max="9743" width="15.140625" customWidth="1"/>
    <col min="9744" max="9744" width="11.140625" customWidth="1"/>
    <col min="9745" max="9745" width="10" customWidth="1"/>
    <col min="9746" max="9746" width="10.42578125" customWidth="1"/>
    <col min="9747" max="9747" width="11.42578125" customWidth="1"/>
    <col min="9748" max="9748" width="12.140625" customWidth="1"/>
    <col min="9749" max="9749" width="14.140625" customWidth="1"/>
    <col min="9750" max="9750" width="12.28515625" customWidth="1"/>
    <col min="9751" max="9751" width="13.140625" customWidth="1"/>
    <col min="9985" max="9985" width="30.28515625" customWidth="1"/>
    <col min="9986" max="9986" width="7.28515625" customWidth="1"/>
    <col min="9987" max="9987" width="10.85546875" customWidth="1"/>
    <col min="9988" max="9988" width="9.42578125" customWidth="1"/>
    <col min="9989" max="9989" width="10.28515625" customWidth="1"/>
    <col min="9990" max="9993" width="8.140625" bestFit="1" customWidth="1"/>
    <col min="9994" max="9994" width="10.7109375" customWidth="1"/>
    <col min="9995" max="9995" width="9.7109375" customWidth="1"/>
    <col min="9996" max="9996" width="10.28515625" customWidth="1"/>
    <col min="9997" max="9997" width="10.42578125" customWidth="1"/>
    <col min="9998" max="9998" width="12.7109375" customWidth="1"/>
    <col min="9999" max="9999" width="15.140625" customWidth="1"/>
    <col min="10000" max="10000" width="11.140625" customWidth="1"/>
    <col min="10001" max="10001" width="10" customWidth="1"/>
    <col min="10002" max="10002" width="10.42578125" customWidth="1"/>
    <col min="10003" max="10003" width="11.42578125" customWidth="1"/>
    <col min="10004" max="10004" width="12.140625" customWidth="1"/>
    <col min="10005" max="10005" width="14.140625" customWidth="1"/>
    <col min="10006" max="10006" width="12.28515625" customWidth="1"/>
    <col min="10007" max="10007" width="13.140625" customWidth="1"/>
    <col min="10241" max="10241" width="30.28515625" customWidth="1"/>
    <col min="10242" max="10242" width="7.28515625" customWidth="1"/>
    <col min="10243" max="10243" width="10.85546875" customWidth="1"/>
    <col min="10244" max="10244" width="9.42578125" customWidth="1"/>
    <col min="10245" max="10245" width="10.28515625" customWidth="1"/>
    <col min="10246" max="10249" width="8.140625" bestFit="1" customWidth="1"/>
    <col min="10250" max="10250" width="10.7109375" customWidth="1"/>
    <col min="10251" max="10251" width="9.7109375" customWidth="1"/>
    <col min="10252" max="10252" width="10.28515625" customWidth="1"/>
    <col min="10253" max="10253" width="10.42578125" customWidth="1"/>
    <col min="10254" max="10254" width="12.7109375" customWidth="1"/>
    <col min="10255" max="10255" width="15.140625" customWidth="1"/>
    <col min="10256" max="10256" width="11.140625" customWidth="1"/>
    <col min="10257" max="10257" width="10" customWidth="1"/>
    <col min="10258" max="10258" width="10.42578125" customWidth="1"/>
    <col min="10259" max="10259" width="11.42578125" customWidth="1"/>
    <col min="10260" max="10260" width="12.140625" customWidth="1"/>
    <col min="10261" max="10261" width="14.140625" customWidth="1"/>
    <col min="10262" max="10262" width="12.28515625" customWidth="1"/>
    <col min="10263" max="10263" width="13.140625" customWidth="1"/>
    <col min="10497" max="10497" width="30.28515625" customWidth="1"/>
    <col min="10498" max="10498" width="7.28515625" customWidth="1"/>
    <col min="10499" max="10499" width="10.85546875" customWidth="1"/>
    <col min="10500" max="10500" width="9.42578125" customWidth="1"/>
    <col min="10501" max="10501" width="10.28515625" customWidth="1"/>
    <col min="10502" max="10505" width="8.140625" bestFit="1" customWidth="1"/>
    <col min="10506" max="10506" width="10.7109375" customWidth="1"/>
    <col min="10507" max="10507" width="9.7109375" customWidth="1"/>
    <col min="10508" max="10508" width="10.28515625" customWidth="1"/>
    <col min="10509" max="10509" width="10.42578125" customWidth="1"/>
    <col min="10510" max="10510" width="12.7109375" customWidth="1"/>
    <col min="10511" max="10511" width="15.140625" customWidth="1"/>
    <col min="10512" max="10512" width="11.140625" customWidth="1"/>
    <col min="10513" max="10513" width="10" customWidth="1"/>
    <col min="10514" max="10514" width="10.42578125" customWidth="1"/>
    <col min="10515" max="10515" width="11.42578125" customWidth="1"/>
    <col min="10516" max="10516" width="12.140625" customWidth="1"/>
    <col min="10517" max="10517" width="14.140625" customWidth="1"/>
    <col min="10518" max="10518" width="12.28515625" customWidth="1"/>
    <col min="10519" max="10519" width="13.140625" customWidth="1"/>
    <col min="10753" max="10753" width="30.28515625" customWidth="1"/>
    <col min="10754" max="10754" width="7.28515625" customWidth="1"/>
    <col min="10755" max="10755" width="10.85546875" customWidth="1"/>
    <col min="10756" max="10756" width="9.42578125" customWidth="1"/>
    <col min="10757" max="10757" width="10.28515625" customWidth="1"/>
    <col min="10758" max="10761" width="8.140625" bestFit="1" customWidth="1"/>
    <col min="10762" max="10762" width="10.7109375" customWidth="1"/>
    <col min="10763" max="10763" width="9.7109375" customWidth="1"/>
    <col min="10764" max="10764" width="10.28515625" customWidth="1"/>
    <col min="10765" max="10765" width="10.42578125" customWidth="1"/>
    <col min="10766" max="10766" width="12.7109375" customWidth="1"/>
    <col min="10767" max="10767" width="15.140625" customWidth="1"/>
    <col min="10768" max="10768" width="11.140625" customWidth="1"/>
    <col min="10769" max="10769" width="10" customWidth="1"/>
    <col min="10770" max="10770" width="10.42578125" customWidth="1"/>
    <col min="10771" max="10771" width="11.42578125" customWidth="1"/>
    <col min="10772" max="10772" width="12.140625" customWidth="1"/>
    <col min="10773" max="10773" width="14.140625" customWidth="1"/>
    <col min="10774" max="10774" width="12.28515625" customWidth="1"/>
    <col min="10775" max="10775" width="13.140625" customWidth="1"/>
    <col min="11009" max="11009" width="30.28515625" customWidth="1"/>
    <col min="11010" max="11010" width="7.28515625" customWidth="1"/>
    <col min="11011" max="11011" width="10.85546875" customWidth="1"/>
    <col min="11012" max="11012" width="9.42578125" customWidth="1"/>
    <col min="11013" max="11013" width="10.28515625" customWidth="1"/>
    <col min="11014" max="11017" width="8.140625" bestFit="1" customWidth="1"/>
    <col min="11018" max="11018" width="10.7109375" customWidth="1"/>
    <col min="11019" max="11019" width="9.7109375" customWidth="1"/>
    <col min="11020" max="11020" width="10.28515625" customWidth="1"/>
    <col min="11021" max="11021" width="10.42578125" customWidth="1"/>
    <col min="11022" max="11022" width="12.7109375" customWidth="1"/>
    <col min="11023" max="11023" width="15.140625" customWidth="1"/>
    <col min="11024" max="11024" width="11.140625" customWidth="1"/>
    <col min="11025" max="11025" width="10" customWidth="1"/>
    <col min="11026" max="11026" width="10.42578125" customWidth="1"/>
    <col min="11027" max="11027" width="11.42578125" customWidth="1"/>
    <col min="11028" max="11028" width="12.140625" customWidth="1"/>
    <col min="11029" max="11029" width="14.140625" customWidth="1"/>
    <col min="11030" max="11030" width="12.28515625" customWidth="1"/>
    <col min="11031" max="11031" width="13.140625" customWidth="1"/>
    <col min="11265" max="11265" width="30.28515625" customWidth="1"/>
    <col min="11266" max="11266" width="7.28515625" customWidth="1"/>
    <col min="11267" max="11267" width="10.85546875" customWidth="1"/>
    <col min="11268" max="11268" width="9.42578125" customWidth="1"/>
    <col min="11269" max="11269" width="10.28515625" customWidth="1"/>
    <col min="11270" max="11273" width="8.140625" bestFit="1" customWidth="1"/>
    <col min="11274" max="11274" width="10.7109375" customWidth="1"/>
    <col min="11275" max="11275" width="9.7109375" customWidth="1"/>
    <col min="11276" max="11276" width="10.28515625" customWidth="1"/>
    <col min="11277" max="11277" width="10.42578125" customWidth="1"/>
    <col min="11278" max="11278" width="12.7109375" customWidth="1"/>
    <col min="11279" max="11279" width="15.140625" customWidth="1"/>
    <col min="11280" max="11280" width="11.140625" customWidth="1"/>
    <col min="11281" max="11281" width="10" customWidth="1"/>
    <col min="11282" max="11282" width="10.42578125" customWidth="1"/>
    <col min="11283" max="11283" width="11.42578125" customWidth="1"/>
    <col min="11284" max="11284" width="12.140625" customWidth="1"/>
    <col min="11285" max="11285" width="14.140625" customWidth="1"/>
    <col min="11286" max="11286" width="12.28515625" customWidth="1"/>
    <col min="11287" max="11287" width="13.140625" customWidth="1"/>
    <col min="11521" max="11521" width="30.28515625" customWidth="1"/>
    <col min="11522" max="11522" width="7.28515625" customWidth="1"/>
    <col min="11523" max="11523" width="10.85546875" customWidth="1"/>
    <col min="11524" max="11524" width="9.42578125" customWidth="1"/>
    <col min="11525" max="11525" width="10.28515625" customWidth="1"/>
    <col min="11526" max="11529" width="8.140625" bestFit="1" customWidth="1"/>
    <col min="11530" max="11530" width="10.7109375" customWidth="1"/>
    <col min="11531" max="11531" width="9.7109375" customWidth="1"/>
    <col min="11532" max="11532" width="10.28515625" customWidth="1"/>
    <col min="11533" max="11533" width="10.42578125" customWidth="1"/>
    <col min="11534" max="11534" width="12.7109375" customWidth="1"/>
    <col min="11535" max="11535" width="15.140625" customWidth="1"/>
    <col min="11536" max="11536" width="11.140625" customWidth="1"/>
    <col min="11537" max="11537" width="10" customWidth="1"/>
    <col min="11538" max="11538" width="10.42578125" customWidth="1"/>
    <col min="11539" max="11539" width="11.42578125" customWidth="1"/>
    <col min="11540" max="11540" width="12.140625" customWidth="1"/>
    <col min="11541" max="11541" width="14.140625" customWidth="1"/>
    <col min="11542" max="11542" width="12.28515625" customWidth="1"/>
    <col min="11543" max="11543" width="13.140625" customWidth="1"/>
    <col min="11777" max="11777" width="30.28515625" customWidth="1"/>
    <col min="11778" max="11778" width="7.28515625" customWidth="1"/>
    <col min="11779" max="11779" width="10.85546875" customWidth="1"/>
    <col min="11780" max="11780" width="9.42578125" customWidth="1"/>
    <col min="11781" max="11781" width="10.28515625" customWidth="1"/>
    <col min="11782" max="11785" width="8.140625" bestFit="1" customWidth="1"/>
    <col min="11786" max="11786" width="10.7109375" customWidth="1"/>
    <col min="11787" max="11787" width="9.7109375" customWidth="1"/>
    <col min="11788" max="11788" width="10.28515625" customWidth="1"/>
    <col min="11789" max="11789" width="10.42578125" customWidth="1"/>
    <col min="11790" max="11790" width="12.7109375" customWidth="1"/>
    <col min="11791" max="11791" width="15.140625" customWidth="1"/>
    <col min="11792" max="11792" width="11.140625" customWidth="1"/>
    <col min="11793" max="11793" width="10" customWidth="1"/>
    <col min="11794" max="11794" width="10.42578125" customWidth="1"/>
    <col min="11795" max="11795" width="11.42578125" customWidth="1"/>
    <col min="11796" max="11796" width="12.140625" customWidth="1"/>
    <col min="11797" max="11797" width="14.140625" customWidth="1"/>
    <col min="11798" max="11798" width="12.28515625" customWidth="1"/>
    <col min="11799" max="11799" width="13.140625" customWidth="1"/>
    <col min="12033" max="12033" width="30.28515625" customWidth="1"/>
    <col min="12034" max="12034" width="7.28515625" customWidth="1"/>
    <col min="12035" max="12035" width="10.85546875" customWidth="1"/>
    <col min="12036" max="12036" width="9.42578125" customWidth="1"/>
    <col min="12037" max="12037" width="10.28515625" customWidth="1"/>
    <col min="12038" max="12041" width="8.140625" bestFit="1" customWidth="1"/>
    <col min="12042" max="12042" width="10.7109375" customWidth="1"/>
    <col min="12043" max="12043" width="9.7109375" customWidth="1"/>
    <col min="12044" max="12044" width="10.28515625" customWidth="1"/>
    <col min="12045" max="12045" width="10.42578125" customWidth="1"/>
    <col min="12046" max="12046" width="12.7109375" customWidth="1"/>
    <col min="12047" max="12047" width="15.140625" customWidth="1"/>
    <col min="12048" max="12048" width="11.140625" customWidth="1"/>
    <col min="12049" max="12049" width="10" customWidth="1"/>
    <col min="12050" max="12050" width="10.42578125" customWidth="1"/>
    <col min="12051" max="12051" width="11.42578125" customWidth="1"/>
    <col min="12052" max="12052" width="12.140625" customWidth="1"/>
    <col min="12053" max="12053" width="14.140625" customWidth="1"/>
    <col min="12054" max="12054" width="12.28515625" customWidth="1"/>
    <col min="12055" max="12055" width="13.140625" customWidth="1"/>
    <col min="12289" max="12289" width="30.28515625" customWidth="1"/>
    <col min="12290" max="12290" width="7.28515625" customWidth="1"/>
    <col min="12291" max="12291" width="10.85546875" customWidth="1"/>
    <col min="12292" max="12292" width="9.42578125" customWidth="1"/>
    <col min="12293" max="12293" width="10.28515625" customWidth="1"/>
    <col min="12294" max="12297" width="8.140625" bestFit="1" customWidth="1"/>
    <col min="12298" max="12298" width="10.7109375" customWidth="1"/>
    <col min="12299" max="12299" width="9.7109375" customWidth="1"/>
    <col min="12300" max="12300" width="10.28515625" customWidth="1"/>
    <col min="12301" max="12301" width="10.42578125" customWidth="1"/>
    <col min="12302" max="12302" width="12.7109375" customWidth="1"/>
    <col min="12303" max="12303" width="15.140625" customWidth="1"/>
    <col min="12304" max="12304" width="11.140625" customWidth="1"/>
    <col min="12305" max="12305" width="10" customWidth="1"/>
    <col min="12306" max="12306" width="10.42578125" customWidth="1"/>
    <col min="12307" max="12307" width="11.42578125" customWidth="1"/>
    <col min="12308" max="12308" width="12.140625" customWidth="1"/>
    <col min="12309" max="12309" width="14.140625" customWidth="1"/>
    <col min="12310" max="12310" width="12.28515625" customWidth="1"/>
    <col min="12311" max="12311" width="13.140625" customWidth="1"/>
    <col min="12545" max="12545" width="30.28515625" customWidth="1"/>
    <col min="12546" max="12546" width="7.28515625" customWidth="1"/>
    <col min="12547" max="12547" width="10.85546875" customWidth="1"/>
    <col min="12548" max="12548" width="9.42578125" customWidth="1"/>
    <col min="12549" max="12549" width="10.28515625" customWidth="1"/>
    <col min="12550" max="12553" width="8.140625" bestFit="1" customWidth="1"/>
    <col min="12554" max="12554" width="10.7109375" customWidth="1"/>
    <col min="12555" max="12555" width="9.7109375" customWidth="1"/>
    <col min="12556" max="12556" width="10.28515625" customWidth="1"/>
    <col min="12557" max="12557" width="10.42578125" customWidth="1"/>
    <col min="12558" max="12558" width="12.7109375" customWidth="1"/>
    <col min="12559" max="12559" width="15.140625" customWidth="1"/>
    <col min="12560" max="12560" width="11.140625" customWidth="1"/>
    <col min="12561" max="12561" width="10" customWidth="1"/>
    <col min="12562" max="12562" width="10.42578125" customWidth="1"/>
    <col min="12563" max="12563" width="11.42578125" customWidth="1"/>
    <col min="12564" max="12564" width="12.140625" customWidth="1"/>
    <col min="12565" max="12565" width="14.140625" customWidth="1"/>
    <col min="12566" max="12566" width="12.28515625" customWidth="1"/>
    <col min="12567" max="12567" width="13.140625" customWidth="1"/>
    <col min="12801" max="12801" width="30.28515625" customWidth="1"/>
    <col min="12802" max="12802" width="7.28515625" customWidth="1"/>
    <col min="12803" max="12803" width="10.85546875" customWidth="1"/>
    <col min="12804" max="12804" width="9.42578125" customWidth="1"/>
    <col min="12805" max="12805" width="10.28515625" customWidth="1"/>
    <col min="12806" max="12809" width="8.140625" bestFit="1" customWidth="1"/>
    <col min="12810" max="12810" width="10.7109375" customWidth="1"/>
    <col min="12811" max="12811" width="9.7109375" customWidth="1"/>
    <col min="12812" max="12812" width="10.28515625" customWidth="1"/>
    <col min="12813" max="12813" width="10.42578125" customWidth="1"/>
    <col min="12814" max="12814" width="12.7109375" customWidth="1"/>
    <col min="12815" max="12815" width="15.140625" customWidth="1"/>
    <col min="12816" max="12816" width="11.140625" customWidth="1"/>
    <col min="12817" max="12817" width="10" customWidth="1"/>
    <col min="12818" max="12818" width="10.42578125" customWidth="1"/>
    <col min="12819" max="12819" width="11.42578125" customWidth="1"/>
    <col min="12820" max="12820" width="12.140625" customWidth="1"/>
    <col min="12821" max="12821" width="14.140625" customWidth="1"/>
    <col min="12822" max="12822" width="12.28515625" customWidth="1"/>
    <col min="12823" max="12823" width="13.140625" customWidth="1"/>
    <col min="13057" max="13057" width="30.28515625" customWidth="1"/>
    <col min="13058" max="13058" width="7.28515625" customWidth="1"/>
    <col min="13059" max="13059" width="10.85546875" customWidth="1"/>
    <col min="13060" max="13060" width="9.42578125" customWidth="1"/>
    <col min="13061" max="13061" width="10.28515625" customWidth="1"/>
    <col min="13062" max="13065" width="8.140625" bestFit="1" customWidth="1"/>
    <col min="13066" max="13066" width="10.7109375" customWidth="1"/>
    <col min="13067" max="13067" width="9.7109375" customWidth="1"/>
    <col min="13068" max="13068" width="10.28515625" customWidth="1"/>
    <col min="13069" max="13069" width="10.42578125" customWidth="1"/>
    <col min="13070" max="13070" width="12.7109375" customWidth="1"/>
    <col min="13071" max="13071" width="15.140625" customWidth="1"/>
    <col min="13072" max="13072" width="11.140625" customWidth="1"/>
    <col min="13073" max="13073" width="10" customWidth="1"/>
    <col min="13074" max="13074" width="10.42578125" customWidth="1"/>
    <col min="13075" max="13075" width="11.42578125" customWidth="1"/>
    <col min="13076" max="13076" width="12.140625" customWidth="1"/>
    <col min="13077" max="13077" width="14.140625" customWidth="1"/>
    <col min="13078" max="13078" width="12.28515625" customWidth="1"/>
    <col min="13079" max="13079" width="13.140625" customWidth="1"/>
    <col min="13313" max="13313" width="30.28515625" customWidth="1"/>
    <col min="13314" max="13314" width="7.28515625" customWidth="1"/>
    <col min="13315" max="13315" width="10.85546875" customWidth="1"/>
    <col min="13316" max="13316" width="9.42578125" customWidth="1"/>
    <col min="13317" max="13317" width="10.28515625" customWidth="1"/>
    <col min="13318" max="13321" width="8.140625" bestFit="1" customWidth="1"/>
    <col min="13322" max="13322" width="10.7109375" customWidth="1"/>
    <col min="13323" max="13323" width="9.7109375" customWidth="1"/>
    <col min="13324" max="13324" width="10.28515625" customWidth="1"/>
    <col min="13325" max="13325" width="10.42578125" customWidth="1"/>
    <col min="13326" max="13326" width="12.7109375" customWidth="1"/>
    <col min="13327" max="13327" width="15.140625" customWidth="1"/>
    <col min="13328" max="13328" width="11.140625" customWidth="1"/>
    <col min="13329" max="13329" width="10" customWidth="1"/>
    <col min="13330" max="13330" width="10.42578125" customWidth="1"/>
    <col min="13331" max="13331" width="11.42578125" customWidth="1"/>
    <col min="13332" max="13332" width="12.140625" customWidth="1"/>
    <col min="13333" max="13333" width="14.140625" customWidth="1"/>
    <col min="13334" max="13334" width="12.28515625" customWidth="1"/>
    <col min="13335" max="13335" width="13.140625" customWidth="1"/>
    <col min="13569" max="13569" width="30.28515625" customWidth="1"/>
    <col min="13570" max="13570" width="7.28515625" customWidth="1"/>
    <col min="13571" max="13571" width="10.85546875" customWidth="1"/>
    <col min="13572" max="13572" width="9.42578125" customWidth="1"/>
    <col min="13573" max="13573" width="10.28515625" customWidth="1"/>
    <col min="13574" max="13577" width="8.140625" bestFit="1" customWidth="1"/>
    <col min="13578" max="13578" width="10.7109375" customWidth="1"/>
    <col min="13579" max="13579" width="9.7109375" customWidth="1"/>
    <col min="13580" max="13580" width="10.28515625" customWidth="1"/>
    <col min="13581" max="13581" width="10.42578125" customWidth="1"/>
    <col min="13582" max="13582" width="12.7109375" customWidth="1"/>
    <col min="13583" max="13583" width="15.140625" customWidth="1"/>
    <col min="13584" max="13584" width="11.140625" customWidth="1"/>
    <col min="13585" max="13585" width="10" customWidth="1"/>
    <col min="13586" max="13586" width="10.42578125" customWidth="1"/>
    <col min="13587" max="13587" width="11.42578125" customWidth="1"/>
    <col min="13588" max="13588" width="12.140625" customWidth="1"/>
    <col min="13589" max="13589" width="14.140625" customWidth="1"/>
    <col min="13590" max="13590" width="12.28515625" customWidth="1"/>
    <col min="13591" max="13591" width="13.140625" customWidth="1"/>
    <col min="13825" max="13825" width="30.28515625" customWidth="1"/>
    <col min="13826" max="13826" width="7.28515625" customWidth="1"/>
    <col min="13827" max="13827" width="10.85546875" customWidth="1"/>
    <col min="13828" max="13828" width="9.42578125" customWidth="1"/>
    <col min="13829" max="13829" width="10.28515625" customWidth="1"/>
    <col min="13830" max="13833" width="8.140625" bestFit="1" customWidth="1"/>
    <col min="13834" max="13834" width="10.7109375" customWidth="1"/>
    <col min="13835" max="13835" width="9.7109375" customWidth="1"/>
    <col min="13836" max="13836" width="10.28515625" customWidth="1"/>
    <col min="13837" max="13837" width="10.42578125" customWidth="1"/>
    <col min="13838" max="13838" width="12.7109375" customWidth="1"/>
    <col min="13839" max="13839" width="15.140625" customWidth="1"/>
    <col min="13840" max="13840" width="11.140625" customWidth="1"/>
    <col min="13841" max="13841" width="10" customWidth="1"/>
    <col min="13842" max="13842" width="10.42578125" customWidth="1"/>
    <col min="13843" max="13843" width="11.42578125" customWidth="1"/>
    <col min="13844" max="13844" width="12.140625" customWidth="1"/>
    <col min="13845" max="13845" width="14.140625" customWidth="1"/>
    <col min="13846" max="13846" width="12.28515625" customWidth="1"/>
    <col min="13847" max="13847" width="13.140625" customWidth="1"/>
    <col min="14081" max="14081" width="30.28515625" customWidth="1"/>
    <col min="14082" max="14082" width="7.28515625" customWidth="1"/>
    <col min="14083" max="14083" width="10.85546875" customWidth="1"/>
    <col min="14084" max="14084" width="9.42578125" customWidth="1"/>
    <col min="14085" max="14085" width="10.28515625" customWidth="1"/>
    <col min="14086" max="14089" width="8.140625" bestFit="1" customWidth="1"/>
    <col min="14090" max="14090" width="10.7109375" customWidth="1"/>
    <col min="14091" max="14091" width="9.7109375" customWidth="1"/>
    <col min="14092" max="14092" width="10.28515625" customWidth="1"/>
    <col min="14093" max="14093" width="10.42578125" customWidth="1"/>
    <col min="14094" max="14094" width="12.7109375" customWidth="1"/>
    <col min="14095" max="14095" width="15.140625" customWidth="1"/>
    <col min="14096" max="14096" width="11.140625" customWidth="1"/>
    <col min="14097" max="14097" width="10" customWidth="1"/>
    <col min="14098" max="14098" width="10.42578125" customWidth="1"/>
    <col min="14099" max="14099" width="11.42578125" customWidth="1"/>
    <col min="14100" max="14100" width="12.140625" customWidth="1"/>
    <col min="14101" max="14101" width="14.140625" customWidth="1"/>
    <col min="14102" max="14102" width="12.28515625" customWidth="1"/>
    <col min="14103" max="14103" width="13.140625" customWidth="1"/>
    <col min="14337" max="14337" width="30.28515625" customWidth="1"/>
    <col min="14338" max="14338" width="7.28515625" customWidth="1"/>
    <col min="14339" max="14339" width="10.85546875" customWidth="1"/>
    <col min="14340" max="14340" width="9.42578125" customWidth="1"/>
    <col min="14341" max="14341" width="10.28515625" customWidth="1"/>
    <col min="14342" max="14345" width="8.140625" bestFit="1" customWidth="1"/>
    <col min="14346" max="14346" width="10.7109375" customWidth="1"/>
    <col min="14347" max="14347" width="9.7109375" customWidth="1"/>
    <col min="14348" max="14348" width="10.28515625" customWidth="1"/>
    <col min="14349" max="14349" width="10.42578125" customWidth="1"/>
    <col min="14350" max="14350" width="12.7109375" customWidth="1"/>
    <col min="14351" max="14351" width="15.140625" customWidth="1"/>
    <col min="14352" max="14352" width="11.140625" customWidth="1"/>
    <col min="14353" max="14353" width="10" customWidth="1"/>
    <col min="14354" max="14354" width="10.42578125" customWidth="1"/>
    <col min="14355" max="14355" width="11.42578125" customWidth="1"/>
    <col min="14356" max="14356" width="12.140625" customWidth="1"/>
    <col min="14357" max="14357" width="14.140625" customWidth="1"/>
    <col min="14358" max="14358" width="12.28515625" customWidth="1"/>
    <col min="14359" max="14359" width="13.140625" customWidth="1"/>
    <col min="14593" max="14593" width="30.28515625" customWidth="1"/>
    <col min="14594" max="14594" width="7.28515625" customWidth="1"/>
    <col min="14595" max="14595" width="10.85546875" customWidth="1"/>
    <col min="14596" max="14596" width="9.42578125" customWidth="1"/>
    <col min="14597" max="14597" width="10.28515625" customWidth="1"/>
    <col min="14598" max="14601" width="8.140625" bestFit="1" customWidth="1"/>
    <col min="14602" max="14602" width="10.7109375" customWidth="1"/>
    <col min="14603" max="14603" width="9.7109375" customWidth="1"/>
    <col min="14604" max="14604" width="10.28515625" customWidth="1"/>
    <col min="14605" max="14605" width="10.42578125" customWidth="1"/>
    <col min="14606" max="14606" width="12.7109375" customWidth="1"/>
    <col min="14607" max="14607" width="15.140625" customWidth="1"/>
    <col min="14608" max="14608" width="11.140625" customWidth="1"/>
    <col min="14609" max="14609" width="10" customWidth="1"/>
    <col min="14610" max="14610" width="10.42578125" customWidth="1"/>
    <col min="14611" max="14611" width="11.42578125" customWidth="1"/>
    <col min="14612" max="14612" width="12.140625" customWidth="1"/>
    <col min="14613" max="14613" width="14.140625" customWidth="1"/>
    <col min="14614" max="14614" width="12.28515625" customWidth="1"/>
    <col min="14615" max="14615" width="13.140625" customWidth="1"/>
    <col min="14849" max="14849" width="30.28515625" customWidth="1"/>
    <col min="14850" max="14850" width="7.28515625" customWidth="1"/>
    <col min="14851" max="14851" width="10.85546875" customWidth="1"/>
    <col min="14852" max="14852" width="9.42578125" customWidth="1"/>
    <col min="14853" max="14853" width="10.28515625" customWidth="1"/>
    <col min="14854" max="14857" width="8.140625" bestFit="1" customWidth="1"/>
    <col min="14858" max="14858" width="10.7109375" customWidth="1"/>
    <col min="14859" max="14859" width="9.7109375" customWidth="1"/>
    <col min="14860" max="14860" width="10.28515625" customWidth="1"/>
    <col min="14861" max="14861" width="10.42578125" customWidth="1"/>
    <col min="14862" max="14862" width="12.7109375" customWidth="1"/>
    <col min="14863" max="14863" width="15.140625" customWidth="1"/>
    <col min="14864" max="14864" width="11.140625" customWidth="1"/>
    <col min="14865" max="14865" width="10" customWidth="1"/>
    <col min="14866" max="14866" width="10.42578125" customWidth="1"/>
    <col min="14867" max="14867" width="11.42578125" customWidth="1"/>
    <col min="14868" max="14868" width="12.140625" customWidth="1"/>
    <col min="14869" max="14869" width="14.140625" customWidth="1"/>
    <col min="14870" max="14870" width="12.28515625" customWidth="1"/>
    <col min="14871" max="14871" width="13.140625" customWidth="1"/>
    <col min="15105" max="15105" width="30.28515625" customWidth="1"/>
    <col min="15106" max="15106" width="7.28515625" customWidth="1"/>
    <col min="15107" max="15107" width="10.85546875" customWidth="1"/>
    <col min="15108" max="15108" width="9.42578125" customWidth="1"/>
    <col min="15109" max="15109" width="10.28515625" customWidth="1"/>
    <col min="15110" max="15113" width="8.140625" bestFit="1" customWidth="1"/>
    <col min="15114" max="15114" width="10.7109375" customWidth="1"/>
    <col min="15115" max="15115" width="9.7109375" customWidth="1"/>
    <col min="15116" max="15116" width="10.28515625" customWidth="1"/>
    <col min="15117" max="15117" width="10.42578125" customWidth="1"/>
    <col min="15118" max="15118" width="12.7109375" customWidth="1"/>
    <col min="15119" max="15119" width="15.140625" customWidth="1"/>
    <col min="15120" max="15120" width="11.140625" customWidth="1"/>
    <col min="15121" max="15121" width="10" customWidth="1"/>
    <col min="15122" max="15122" width="10.42578125" customWidth="1"/>
    <col min="15123" max="15123" width="11.42578125" customWidth="1"/>
    <col min="15124" max="15124" width="12.140625" customWidth="1"/>
    <col min="15125" max="15125" width="14.140625" customWidth="1"/>
    <col min="15126" max="15126" width="12.28515625" customWidth="1"/>
    <col min="15127" max="15127" width="13.140625" customWidth="1"/>
    <col min="15361" max="15361" width="30.28515625" customWidth="1"/>
    <col min="15362" max="15362" width="7.28515625" customWidth="1"/>
    <col min="15363" max="15363" width="10.85546875" customWidth="1"/>
    <col min="15364" max="15364" width="9.42578125" customWidth="1"/>
    <col min="15365" max="15365" width="10.28515625" customWidth="1"/>
    <col min="15366" max="15369" width="8.140625" bestFit="1" customWidth="1"/>
    <col min="15370" max="15370" width="10.7109375" customWidth="1"/>
    <col min="15371" max="15371" width="9.7109375" customWidth="1"/>
    <col min="15372" max="15372" width="10.28515625" customWidth="1"/>
    <col min="15373" max="15373" width="10.42578125" customWidth="1"/>
    <col min="15374" max="15374" width="12.7109375" customWidth="1"/>
    <col min="15375" max="15375" width="15.140625" customWidth="1"/>
    <col min="15376" max="15376" width="11.140625" customWidth="1"/>
    <col min="15377" max="15377" width="10" customWidth="1"/>
    <col min="15378" max="15378" width="10.42578125" customWidth="1"/>
    <col min="15379" max="15379" width="11.42578125" customWidth="1"/>
    <col min="15380" max="15380" width="12.140625" customWidth="1"/>
    <col min="15381" max="15381" width="14.140625" customWidth="1"/>
    <col min="15382" max="15382" width="12.28515625" customWidth="1"/>
    <col min="15383" max="15383" width="13.140625" customWidth="1"/>
    <col min="15617" max="15617" width="30.28515625" customWidth="1"/>
    <col min="15618" max="15618" width="7.28515625" customWidth="1"/>
    <col min="15619" max="15619" width="10.85546875" customWidth="1"/>
    <col min="15620" max="15620" width="9.42578125" customWidth="1"/>
    <col min="15621" max="15621" width="10.28515625" customWidth="1"/>
    <col min="15622" max="15625" width="8.140625" bestFit="1" customWidth="1"/>
    <col min="15626" max="15626" width="10.7109375" customWidth="1"/>
    <col min="15627" max="15627" width="9.7109375" customWidth="1"/>
    <col min="15628" max="15628" width="10.28515625" customWidth="1"/>
    <col min="15629" max="15629" width="10.42578125" customWidth="1"/>
    <col min="15630" max="15630" width="12.7109375" customWidth="1"/>
    <col min="15631" max="15631" width="15.140625" customWidth="1"/>
    <col min="15632" max="15632" width="11.140625" customWidth="1"/>
    <col min="15633" max="15633" width="10" customWidth="1"/>
    <col min="15634" max="15634" width="10.42578125" customWidth="1"/>
    <col min="15635" max="15635" width="11.42578125" customWidth="1"/>
    <col min="15636" max="15636" width="12.140625" customWidth="1"/>
    <col min="15637" max="15637" width="14.140625" customWidth="1"/>
    <col min="15638" max="15638" width="12.28515625" customWidth="1"/>
    <col min="15639" max="15639" width="13.140625" customWidth="1"/>
    <col min="15873" max="15873" width="30.28515625" customWidth="1"/>
    <col min="15874" max="15874" width="7.28515625" customWidth="1"/>
    <col min="15875" max="15875" width="10.85546875" customWidth="1"/>
    <col min="15876" max="15876" width="9.42578125" customWidth="1"/>
    <col min="15877" max="15877" width="10.28515625" customWidth="1"/>
    <col min="15878" max="15881" width="8.140625" bestFit="1" customWidth="1"/>
    <col min="15882" max="15882" width="10.7109375" customWidth="1"/>
    <col min="15883" max="15883" width="9.7109375" customWidth="1"/>
    <col min="15884" max="15884" width="10.28515625" customWidth="1"/>
    <col min="15885" max="15885" width="10.42578125" customWidth="1"/>
    <col min="15886" max="15886" width="12.7109375" customWidth="1"/>
    <col min="15887" max="15887" width="15.140625" customWidth="1"/>
    <col min="15888" max="15888" width="11.140625" customWidth="1"/>
    <col min="15889" max="15889" width="10" customWidth="1"/>
    <col min="15890" max="15890" width="10.42578125" customWidth="1"/>
    <col min="15891" max="15891" width="11.42578125" customWidth="1"/>
    <col min="15892" max="15892" width="12.140625" customWidth="1"/>
    <col min="15893" max="15893" width="14.140625" customWidth="1"/>
    <col min="15894" max="15894" width="12.28515625" customWidth="1"/>
    <col min="15895" max="15895" width="13.140625" customWidth="1"/>
    <col min="16129" max="16129" width="30.28515625" customWidth="1"/>
    <col min="16130" max="16130" width="7.28515625" customWidth="1"/>
    <col min="16131" max="16131" width="10.85546875" customWidth="1"/>
    <col min="16132" max="16132" width="9.42578125" customWidth="1"/>
    <col min="16133" max="16133" width="10.28515625" customWidth="1"/>
    <col min="16134" max="16137" width="8.140625" bestFit="1" customWidth="1"/>
    <col min="16138" max="16138" width="10.7109375" customWidth="1"/>
    <col min="16139" max="16139" width="9.7109375" customWidth="1"/>
    <col min="16140" max="16140" width="10.28515625" customWidth="1"/>
    <col min="16141" max="16141" width="10.42578125" customWidth="1"/>
    <col min="16142" max="16142" width="12.7109375" customWidth="1"/>
    <col min="16143" max="16143" width="15.140625" customWidth="1"/>
    <col min="16144" max="16144" width="11.140625" customWidth="1"/>
    <col min="16145" max="16145" width="10" customWidth="1"/>
    <col min="16146" max="16146" width="10.42578125" customWidth="1"/>
    <col min="16147" max="16147" width="11.42578125" customWidth="1"/>
    <col min="16148" max="16148" width="12.140625" customWidth="1"/>
    <col min="16149" max="16149" width="14.140625" customWidth="1"/>
    <col min="16150" max="16150" width="12.28515625" customWidth="1"/>
    <col min="16151" max="16151" width="13.140625" customWidth="1"/>
  </cols>
  <sheetData>
    <row r="1" spans="1:23" s="1" customFormat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1" t="s">
        <v>10</v>
      </c>
      <c r="L1" s="1" t="s">
        <v>11</v>
      </c>
      <c r="M1" s="4" t="s">
        <v>12</v>
      </c>
      <c r="N1" s="5" t="s">
        <v>13</v>
      </c>
      <c r="O1" s="1" t="s">
        <v>14</v>
      </c>
      <c r="Q1" s="1" t="s">
        <v>0</v>
      </c>
    </row>
    <row r="2" spans="1:23" s="1" customFormat="1">
      <c r="B2" s="1" t="s">
        <v>15</v>
      </c>
      <c r="D2" s="2" t="s">
        <v>16</v>
      </c>
      <c r="E2" s="1" t="s">
        <v>17</v>
      </c>
      <c r="G2" s="1" t="s">
        <v>18</v>
      </c>
      <c r="H2" s="1" t="s">
        <v>16</v>
      </c>
      <c r="I2" s="3" t="s">
        <v>19</v>
      </c>
      <c r="J2" s="1" t="s">
        <v>20</v>
      </c>
      <c r="K2" s="1" t="s">
        <v>21</v>
      </c>
      <c r="L2" s="1" t="s">
        <v>16</v>
      </c>
      <c r="M2" s="6" t="s">
        <v>16</v>
      </c>
    </row>
    <row r="3" spans="1:23" s="1" customFormat="1" ht="15.75" thickBot="1">
      <c r="A3" s="7"/>
      <c r="B3" s="8"/>
      <c r="C3" s="9"/>
      <c r="D3" s="10"/>
      <c r="E3" s="11"/>
      <c r="F3" s="11"/>
      <c r="G3" s="11"/>
      <c r="H3" s="11"/>
      <c r="I3" s="12"/>
      <c r="J3" s="13"/>
      <c r="K3" s="14"/>
      <c r="L3" s="15"/>
      <c r="M3" s="16"/>
      <c r="N3" s="11"/>
    </row>
    <row r="4" spans="1:23" s="1" customFormat="1">
      <c r="A4" s="17" t="s">
        <v>22</v>
      </c>
      <c r="B4" s="18"/>
      <c r="D4" s="2"/>
      <c r="I4" s="3"/>
      <c r="L4" s="1">
        <v>2.69</v>
      </c>
      <c r="M4" s="6"/>
      <c r="N4" s="19">
        <f>M5+L$4</f>
        <v>4954.8588554628859</v>
      </c>
    </row>
    <row r="5" spans="1:23" s="1" customFormat="1">
      <c r="A5" s="20" t="s">
        <v>23</v>
      </c>
      <c r="B5" s="18"/>
      <c r="C5" s="1">
        <v>0</v>
      </c>
      <c r="D5" s="21"/>
      <c r="E5" s="1">
        <v>18</v>
      </c>
      <c r="F5" s="1">
        <v>1.2999999999999999E-2</v>
      </c>
      <c r="G5" s="19">
        <f>(((E5/12)^2)/4)*3.14159</f>
        <v>1.767144375</v>
      </c>
      <c r="H5" s="1">
        <f>G5/((E5/12)*3.14159)</f>
        <v>0.37500000000000006</v>
      </c>
      <c r="I5" s="3">
        <v>3.2</v>
      </c>
      <c r="J5" s="22">
        <f>I5/G5</f>
        <v>1.8108311042780532</v>
      </c>
      <c r="K5" s="23">
        <f>(J5*(F5/1.486)*(1/(H5^0.6667)))^2</f>
        <v>9.2809340099538203E-4</v>
      </c>
      <c r="L5" s="24">
        <v>1</v>
      </c>
      <c r="M5" s="25">
        <f>(M8+(D6*K5))</f>
        <v>4952.1688554628863</v>
      </c>
      <c r="N5" s="26">
        <f>K5*D6</f>
        <v>0.4751838213096356</v>
      </c>
    </row>
    <row r="6" spans="1:23" s="1" customFormat="1">
      <c r="A6" s="27" t="s">
        <v>24</v>
      </c>
      <c r="B6" s="28"/>
      <c r="D6" s="21">
        <v>512</v>
      </c>
      <c r="I6" s="3"/>
      <c r="J6" s="22"/>
      <c r="K6" s="23"/>
      <c r="L6" s="29">
        <f>L5*0.05*((J5^2)/64.4)</f>
        <v>2.5458923045193118E-3</v>
      </c>
      <c r="M6" s="25"/>
    </row>
    <row r="7" spans="1:23" s="1" customFormat="1">
      <c r="A7" s="30"/>
      <c r="C7" s="31">
        <v>2590</v>
      </c>
      <c r="D7" s="2"/>
      <c r="I7" s="3">
        <v>2</v>
      </c>
      <c r="J7" s="32" t="s">
        <v>25</v>
      </c>
      <c r="M7" s="6"/>
      <c r="N7" s="19">
        <f>M8+L$4</f>
        <v>4954.3836716415763</v>
      </c>
    </row>
    <row r="8" spans="1:23" s="1" customFormat="1">
      <c r="A8" s="33" t="str">
        <f>A6</f>
        <v>MH</v>
      </c>
      <c r="B8"/>
      <c r="C8" s="22">
        <f>C7</f>
        <v>2590</v>
      </c>
      <c r="D8" s="21"/>
      <c r="E8" s="1">
        <v>24</v>
      </c>
      <c r="F8" s="1">
        <v>1.2999999999999999E-2</v>
      </c>
      <c r="G8" s="19">
        <f>(((E8/12)^2)/4)*3.14159</f>
        <v>3.1415899999999999</v>
      </c>
      <c r="H8" s="1">
        <f>G8/((E8/12)*3.14159)</f>
        <v>0.5</v>
      </c>
      <c r="I8" s="3">
        <f>I7+3</f>
        <v>5</v>
      </c>
      <c r="J8" s="22">
        <f>I8/G8</f>
        <v>1.5915507752443827</v>
      </c>
      <c r="K8" s="23">
        <f>(J8*(F8/1.486)*(1/(H8^0.6667)))^2</f>
        <v>4.8852127166099622E-4</v>
      </c>
      <c r="L8" s="24">
        <v>1</v>
      </c>
      <c r="M8" s="25">
        <f>(M11+(D9*K8))</f>
        <v>4951.6936716415767</v>
      </c>
      <c r="N8" s="26">
        <f>K8*D9</f>
        <v>7.71863609224374E-2</v>
      </c>
      <c r="O8"/>
      <c r="P8" s="22"/>
      <c r="Q8" s="19"/>
      <c r="T8" s="34"/>
      <c r="V8" s="34"/>
      <c r="W8" s="35"/>
    </row>
    <row r="9" spans="1:23" s="1" customFormat="1">
      <c r="A9" s="36" t="s">
        <v>24</v>
      </c>
      <c r="B9" s="37">
        <v>56</v>
      </c>
      <c r="C9" s="38">
        <v>2432.0500000000002</v>
      </c>
      <c r="D9" s="21">
        <v>158</v>
      </c>
      <c r="I9" s="3"/>
      <c r="J9" s="22"/>
      <c r="K9" s="23"/>
      <c r="L9" s="29">
        <f>L8*0.05*((J8^2)/64.4)</f>
        <v>1.9666412035566736E-3</v>
      </c>
      <c r="M9" s="25"/>
      <c r="N9"/>
      <c r="O9" s="39">
        <v>4952</v>
      </c>
      <c r="P9" s="22"/>
      <c r="Q9" s="19"/>
      <c r="T9" s="34"/>
      <c r="V9" s="34"/>
      <c r="W9" s="40"/>
    </row>
    <row r="10" spans="1:23" s="1" customFormat="1">
      <c r="A10" s="30"/>
      <c r="D10" s="2"/>
      <c r="I10" s="3">
        <v>3</v>
      </c>
      <c r="J10" s="32" t="s">
        <v>25</v>
      </c>
      <c r="M10" s="6"/>
      <c r="N10" s="19">
        <f>M11+L$4</f>
        <v>4954.3064852806538</v>
      </c>
    </row>
    <row r="11" spans="1:23" s="1" customFormat="1">
      <c r="A11" s="33" t="str">
        <f>A9</f>
        <v>MH</v>
      </c>
      <c r="B11"/>
      <c r="C11" s="22">
        <f>C9</f>
        <v>2432.0500000000002</v>
      </c>
      <c r="D11" s="21"/>
      <c r="E11" s="1">
        <v>24</v>
      </c>
      <c r="F11" s="1">
        <v>1.2999999999999999E-2</v>
      </c>
      <c r="G11" s="19">
        <f>(((E11/12)^2)/4)*3.14159</f>
        <v>3.1415899999999999</v>
      </c>
      <c r="H11" s="1">
        <f>G11/((E11/12)*3.14159)</f>
        <v>0.5</v>
      </c>
      <c r="I11" s="3">
        <f>I10+I8</f>
        <v>8</v>
      </c>
      <c r="J11" s="22">
        <f>I11/G11</f>
        <v>2.5464812403910124</v>
      </c>
      <c r="K11" s="23">
        <f>(J11*(F11/1.486)*(1/(H11^0.6667)))^2</f>
        <v>1.2506144554521503E-3</v>
      </c>
      <c r="L11" s="24">
        <v>1</v>
      </c>
      <c r="M11" s="25">
        <f>(M14+(D12*K11))</f>
        <v>4951.6164852806542</v>
      </c>
      <c r="N11" s="26">
        <f>K11*D12</f>
        <v>0.30109793629465997</v>
      </c>
      <c r="O11"/>
      <c r="P11" s="22"/>
      <c r="Q11" s="19"/>
      <c r="T11" s="34"/>
      <c r="V11" s="34"/>
      <c r="W11" s="35"/>
    </row>
    <row r="12" spans="1:23" s="1" customFormat="1">
      <c r="A12" s="41" t="s">
        <v>26</v>
      </c>
      <c r="B12">
        <v>54</v>
      </c>
      <c r="C12" s="38">
        <v>2191.29</v>
      </c>
      <c r="D12" s="21">
        <f>C11-C12</f>
        <v>240.76000000000022</v>
      </c>
      <c r="I12" s="3"/>
      <c r="J12" s="22"/>
      <c r="K12" s="23"/>
      <c r="L12" s="29">
        <f>L11*0.05*((J11^2)/64.4)</f>
        <v>5.0346014811050851E-3</v>
      </c>
      <c r="M12" s="25"/>
      <c r="N12"/>
      <c r="O12"/>
      <c r="P12" s="22"/>
      <c r="Q12" s="19"/>
      <c r="T12" s="34"/>
      <c r="V12" s="34"/>
      <c r="W12" s="40"/>
    </row>
    <row r="13" spans="1:23" s="1" customFormat="1">
      <c r="A13" s="30"/>
      <c r="D13" s="2"/>
      <c r="I13" s="3">
        <v>3</v>
      </c>
      <c r="J13" s="42" t="s">
        <v>25</v>
      </c>
      <c r="M13" s="6"/>
      <c r="N13" s="19">
        <f>M14+L$4</f>
        <v>4954.0053873443594</v>
      </c>
    </row>
    <row r="14" spans="1:23" s="1" customFormat="1">
      <c r="A14" s="33" t="str">
        <f>A12</f>
        <v xml:space="preserve">MH 51st St 4 Lots N </v>
      </c>
      <c r="B14"/>
      <c r="C14" s="22">
        <f>C12</f>
        <v>2191.29</v>
      </c>
      <c r="D14" s="21"/>
      <c r="E14" s="1">
        <v>24</v>
      </c>
      <c r="F14" s="1">
        <v>1.2999999999999999E-2</v>
      </c>
      <c r="G14" s="19">
        <f>(((E14/12)^2)/4)*3.14159</f>
        <v>3.1415899999999999</v>
      </c>
      <c r="H14" s="1">
        <f>G14/((E14/12)*3.14159)</f>
        <v>0.5</v>
      </c>
      <c r="I14" s="3">
        <f>I11+I13</f>
        <v>11</v>
      </c>
      <c r="J14" s="22">
        <f>I14/G14</f>
        <v>3.5014117055376417</v>
      </c>
      <c r="K14" s="23">
        <f>(J14*(F14/1.486)*(1/(H14^0.6667)))^2</f>
        <v>2.3644429548392216E-3</v>
      </c>
      <c r="L14" s="24">
        <v>1</v>
      </c>
      <c r="M14" s="25">
        <f>(M29+(D15*K14))</f>
        <v>4951.3153873443598</v>
      </c>
      <c r="N14" s="26">
        <f>K14*D15</f>
        <v>0.4055019667549265</v>
      </c>
      <c r="O14"/>
      <c r="P14" s="22"/>
      <c r="Q14" s="19"/>
      <c r="T14" s="34"/>
      <c r="V14" s="34"/>
      <c r="W14" s="35"/>
    </row>
    <row r="15" spans="1:23" s="1" customFormat="1" ht="15.75" thickBot="1">
      <c r="A15" s="43" t="s">
        <v>27</v>
      </c>
      <c r="B15" s="44">
        <v>52</v>
      </c>
      <c r="C15" s="13">
        <v>2021.86</v>
      </c>
      <c r="D15" s="10">
        <v>171.5</v>
      </c>
      <c r="E15" s="11"/>
      <c r="F15" s="11"/>
      <c r="G15" s="11"/>
      <c r="H15" s="11"/>
      <c r="I15" s="12"/>
      <c r="J15" s="13"/>
      <c r="K15" s="14"/>
      <c r="L15" s="15">
        <f>L14*0.05*((J14^2)/64.4)</f>
        <v>9.5185434252142986E-3</v>
      </c>
      <c r="M15" s="45"/>
      <c r="N15" s="44"/>
      <c r="O15"/>
      <c r="P15" s="22"/>
      <c r="Q15" s="19"/>
      <c r="T15" s="34"/>
      <c r="V15" s="34"/>
      <c r="W15" s="40"/>
    </row>
    <row r="16" spans="1:23">
      <c r="A16" s="5" t="s">
        <v>28</v>
      </c>
      <c r="C16" s="22"/>
      <c r="D16" s="21"/>
      <c r="E16" s="1"/>
      <c r="F16" s="1"/>
      <c r="G16" s="1"/>
      <c r="H16" s="1"/>
      <c r="I16" s="3"/>
      <c r="K16" s="46"/>
      <c r="L16" s="46"/>
      <c r="M16" s="47"/>
      <c r="P16" s="22"/>
      <c r="Q16" s="19"/>
      <c r="S16" s="1"/>
      <c r="T16" s="34"/>
      <c r="U16" s="1"/>
      <c r="V16" s="34"/>
      <c r="W16" s="40"/>
    </row>
    <row r="17" spans="1:23">
      <c r="B17" s="48" t="s">
        <v>29</v>
      </c>
      <c r="C17" s="22">
        <v>3194</v>
      </c>
      <c r="D17" s="21"/>
      <c r="E17" s="1">
        <v>30</v>
      </c>
      <c r="F17" s="1">
        <v>1.2999999999999999E-2</v>
      </c>
      <c r="G17" s="19">
        <f>(((E17/12)^2)/4)*3.14159</f>
        <v>4.9087343749999999</v>
      </c>
      <c r="H17" s="1">
        <f>G17/((E17/12)*3.14159)</f>
        <v>0.625</v>
      </c>
      <c r="I17" s="3">
        <v>20</v>
      </c>
      <c r="J17" s="22">
        <f>I17/G17</f>
        <v>4.0743699846256201</v>
      </c>
      <c r="K17" s="23">
        <f>(J17*(F17/1.486)*(1/(H17^0.6667)))^2</f>
        <v>2.3776263119167349E-3</v>
      </c>
      <c r="L17" s="24">
        <v>1</v>
      </c>
      <c r="M17" s="25">
        <f>(M20+(D18*K17))</f>
        <v>4952.1460232855488</v>
      </c>
      <c r="N17" s="26">
        <f>K17*D18</f>
        <v>0.42671259419969593</v>
      </c>
      <c r="P17" s="22"/>
      <c r="Q17" s="19"/>
      <c r="S17" s="1"/>
      <c r="T17" s="34"/>
      <c r="U17" s="1"/>
      <c r="V17" s="34"/>
      <c r="W17" s="40"/>
    </row>
    <row r="18" spans="1:23">
      <c r="A18" s="37" t="s">
        <v>24</v>
      </c>
      <c r="B18" s="37">
        <v>51</v>
      </c>
      <c r="C18" s="38">
        <v>3014.53</v>
      </c>
      <c r="D18" s="21">
        <f>C17-C18</f>
        <v>179.4699999999998</v>
      </c>
      <c r="E18" s="1"/>
      <c r="F18" s="1"/>
      <c r="G18" s="1"/>
      <c r="H18" s="1"/>
      <c r="I18" s="3"/>
      <c r="J18" s="22"/>
      <c r="K18" s="23"/>
      <c r="L18" s="29">
        <f>L17*0.05*((J17^2)/64.4)</f>
        <v>1.2888579791629018E-2</v>
      </c>
      <c r="M18" s="25"/>
      <c r="P18" s="22"/>
      <c r="Q18" s="19"/>
      <c r="S18" s="1"/>
      <c r="T18" s="34"/>
      <c r="U18" s="1"/>
      <c r="V18" s="34"/>
      <c r="W18" s="40"/>
    </row>
    <row r="19" spans="1:23">
      <c r="A19" s="48" t="s">
        <v>30</v>
      </c>
      <c r="D19" s="21"/>
      <c r="E19" s="1"/>
      <c r="F19" s="1"/>
      <c r="G19" s="1"/>
      <c r="H19" s="1"/>
      <c r="I19" s="3"/>
      <c r="J19" s="22"/>
      <c r="K19" s="23"/>
      <c r="L19" s="46"/>
      <c r="M19" s="25"/>
      <c r="P19" s="22"/>
      <c r="Q19" s="19"/>
      <c r="S19" s="1"/>
      <c r="T19" s="34"/>
      <c r="U19" s="1"/>
      <c r="V19" s="34"/>
      <c r="W19" s="40"/>
    </row>
    <row r="20" spans="1:23">
      <c r="A20" t="str">
        <f>A18</f>
        <v>MH</v>
      </c>
      <c r="C20" s="22">
        <v>1631.08</v>
      </c>
      <c r="D20" s="21"/>
      <c r="E20" s="1">
        <v>36</v>
      </c>
      <c r="F20" s="1">
        <v>1.2999999999999999E-2</v>
      </c>
      <c r="G20" s="19">
        <f>(((E20/12)^2)/4)*3.14159</f>
        <v>7.0685775</v>
      </c>
      <c r="H20" s="1">
        <f>G20/((E20/12)*3.14159)</f>
        <v>0.75000000000000011</v>
      </c>
      <c r="I20" s="3">
        <v>20</v>
      </c>
      <c r="J20" s="22">
        <f>I20/G20</f>
        <v>2.829423600434458</v>
      </c>
      <c r="K20" s="23">
        <f>(J20*(F20/1.486)*(1/(H20^0.6667)))^2</f>
        <v>8.9916281966218362E-4</v>
      </c>
      <c r="L20" s="24">
        <v>1</v>
      </c>
      <c r="M20" s="25">
        <f>(M23+(D21*K20))</f>
        <v>4951.7193106913492</v>
      </c>
      <c r="N20" s="26">
        <f>K20*D21</f>
        <v>8.4943911573486491E-2</v>
      </c>
      <c r="P20" s="22"/>
      <c r="Q20" s="19"/>
      <c r="S20" s="1"/>
      <c r="T20" s="34"/>
      <c r="U20" s="1"/>
      <c r="V20" s="34"/>
      <c r="W20" s="40"/>
    </row>
    <row r="21" spans="1:23">
      <c r="A21" s="37" t="s">
        <v>24</v>
      </c>
      <c r="B21" s="37">
        <v>50</v>
      </c>
      <c r="C21" s="38">
        <v>1536.61</v>
      </c>
      <c r="D21" s="21">
        <v>94.47</v>
      </c>
      <c r="E21" s="1"/>
      <c r="F21" s="1"/>
      <c r="G21" s="1"/>
      <c r="H21" s="1"/>
      <c r="I21" s="3">
        <v>6</v>
      </c>
      <c r="J21" s="42" t="s">
        <v>25</v>
      </c>
      <c r="K21" s="23"/>
      <c r="L21" s="29">
        <f>L20*0.05*((J20^2)/64.4)</f>
        <v>6.21555738408035E-3</v>
      </c>
      <c r="M21" s="25"/>
      <c r="P21" s="22"/>
      <c r="Q21" s="19"/>
      <c r="S21" s="1"/>
      <c r="T21" s="34"/>
      <c r="U21" s="1"/>
      <c r="V21" s="34"/>
      <c r="W21" s="40"/>
    </row>
    <row r="22" spans="1:23">
      <c r="A22" s="31" t="s">
        <v>31</v>
      </c>
      <c r="C22" s="22"/>
      <c r="D22" s="21"/>
      <c r="E22" s="1"/>
      <c r="F22" s="1"/>
      <c r="G22" s="1"/>
      <c r="H22" s="1"/>
      <c r="I22" s="3">
        <v>7</v>
      </c>
      <c r="J22" s="42" t="s">
        <v>25</v>
      </c>
      <c r="K22" s="23"/>
      <c r="L22" s="46"/>
      <c r="M22" s="25"/>
      <c r="P22" s="22"/>
      <c r="Q22" s="19"/>
      <c r="S22" s="1"/>
      <c r="T22" s="34"/>
      <c r="U22" s="1"/>
      <c r="V22" s="34"/>
      <c r="W22" s="40"/>
    </row>
    <row r="23" spans="1:23">
      <c r="A23" t="str">
        <f>A21</f>
        <v>MH</v>
      </c>
      <c r="C23" s="22">
        <f>C21</f>
        <v>1536.61</v>
      </c>
      <c r="D23" s="21"/>
      <c r="E23" s="1">
        <v>36</v>
      </c>
      <c r="F23" s="1">
        <v>1.2999999999999999E-2</v>
      </c>
      <c r="G23" s="19">
        <f>(((E23/12)^2)/4)*3.14159</f>
        <v>7.0685775</v>
      </c>
      <c r="H23" s="1">
        <f>G23/((E23/12)*3.14159)</f>
        <v>0.75000000000000011</v>
      </c>
      <c r="I23" s="49">
        <f>I20+I21+I22</f>
        <v>33</v>
      </c>
      <c r="J23" s="22">
        <f>I23/G23</f>
        <v>4.6685489407168559</v>
      </c>
      <c r="K23" s="23">
        <f>(J23*(F23/1.486)*(1/(H23^0.6667)))^2</f>
        <v>2.4479707765302956E-3</v>
      </c>
      <c r="L23" s="24">
        <v>1</v>
      </c>
      <c r="M23" s="25">
        <f>(M26+(D24*K23))</f>
        <v>4951.6343667797755</v>
      </c>
      <c r="N23" s="26">
        <f>K23*D24</f>
        <v>0.6110379855297271</v>
      </c>
      <c r="P23" s="22"/>
      <c r="Q23" s="19"/>
      <c r="S23" s="50"/>
      <c r="T23" s="34"/>
      <c r="U23" s="50"/>
      <c r="V23" s="34"/>
      <c r="W23" s="40"/>
    </row>
    <row r="24" spans="1:23">
      <c r="A24" s="37" t="s">
        <v>32</v>
      </c>
      <c r="B24" s="37">
        <v>49</v>
      </c>
      <c r="C24" s="38">
        <v>1287</v>
      </c>
      <c r="D24" s="21">
        <v>249.61</v>
      </c>
      <c r="E24" s="1"/>
      <c r="F24" s="1"/>
      <c r="G24" s="1"/>
      <c r="H24" s="1"/>
      <c r="I24" s="3"/>
      <c r="J24" s="22"/>
      <c r="K24" s="23"/>
      <c r="L24" s="29">
        <f>L23*0.05*((J23^2)/64.4)</f>
        <v>1.6921854978158755E-2</v>
      </c>
      <c r="M24" s="25"/>
      <c r="P24" s="22"/>
      <c r="Q24" s="19"/>
      <c r="S24" s="1"/>
      <c r="T24" s="34"/>
      <c r="U24" s="1"/>
      <c r="V24" s="34"/>
      <c r="W24" s="40"/>
    </row>
    <row r="25" spans="1:23">
      <c r="C25" s="22"/>
      <c r="D25" s="21"/>
      <c r="E25" s="1"/>
      <c r="F25" s="1"/>
      <c r="G25" s="1"/>
      <c r="H25" s="1"/>
      <c r="I25" s="3">
        <v>3</v>
      </c>
      <c r="J25" s="42" t="s">
        <v>25</v>
      </c>
      <c r="K25" s="23"/>
      <c r="L25" s="46"/>
      <c r="M25" s="25"/>
      <c r="P25" s="22"/>
      <c r="Q25" s="19"/>
      <c r="S25" s="1"/>
      <c r="T25" s="34"/>
      <c r="U25" s="1"/>
      <c r="V25" s="34"/>
      <c r="W25" s="40"/>
    </row>
    <row r="26" spans="1:23">
      <c r="A26" t="str">
        <f>A24</f>
        <v>MH GLENDALE</v>
      </c>
      <c r="C26" s="22">
        <f>C24</f>
        <v>1287</v>
      </c>
      <c r="D26" s="21"/>
      <c r="E26" s="1">
        <v>36</v>
      </c>
      <c r="F26" s="1">
        <v>1.2999999999999999E-2</v>
      </c>
      <c r="G26" s="19">
        <f>(((E26/12)^2)/4)*3.14159</f>
        <v>7.0685775</v>
      </c>
      <c r="H26" s="1">
        <f>G26/((E26/12)*3.14159)</f>
        <v>0.75000000000000011</v>
      </c>
      <c r="I26" s="49">
        <f>I23+I25</f>
        <v>36</v>
      </c>
      <c r="J26" s="22">
        <f>I26/G26</f>
        <v>5.0929624807820248</v>
      </c>
      <c r="K26" s="23">
        <f>(J26*(F26/1.486)*(1/(H26^0.6667)))^2</f>
        <v>2.9132875357054762E-3</v>
      </c>
      <c r="L26" s="24">
        <v>1</v>
      </c>
      <c r="M26" s="25">
        <f>(M29+(D27*K26))</f>
        <v>4951.0233287942456</v>
      </c>
      <c r="N26" s="26">
        <f>K26*D27</f>
        <v>0.11344341664037123</v>
      </c>
      <c r="P26" s="22"/>
      <c r="Q26" s="19"/>
      <c r="S26" s="1"/>
      <c r="T26" s="34"/>
      <c r="U26" s="1"/>
      <c r="V26" s="34"/>
      <c r="W26" s="51"/>
    </row>
    <row r="27" spans="1:23">
      <c r="A27" s="37" t="s">
        <v>32</v>
      </c>
      <c r="B27" s="37">
        <v>48</v>
      </c>
      <c r="C27" s="38">
        <v>1248.06</v>
      </c>
      <c r="D27" s="21">
        <v>38.94</v>
      </c>
      <c r="E27" s="1"/>
      <c r="F27" s="1"/>
      <c r="G27" s="1"/>
      <c r="H27" s="1"/>
      <c r="I27" s="3">
        <v>3</v>
      </c>
      <c r="J27" s="42" t="s">
        <v>25</v>
      </c>
      <c r="K27" s="23"/>
      <c r="L27" s="29">
        <f>L26*0.05*((J26^2)/64.4)</f>
        <v>2.013840592442034E-2</v>
      </c>
      <c r="M27" s="25"/>
      <c r="P27" s="22"/>
      <c r="Q27" s="19"/>
      <c r="S27" s="1"/>
      <c r="T27" s="34"/>
      <c r="U27" s="1"/>
      <c r="V27" s="34"/>
      <c r="W27" s="40"/>
    </row>
    <row r="28" spans="1:23">
      <c r="A28" s="31" t="s">
        <v>33</v>
      </c>
      <c r="B28" s="37"/>
      <c r="C28" s="38"/>
      <c r="D28" s="21"/>
      <c r="E28" s="1"/>
      <c r="F28" s="1"/>
      <c r="G28" s="1"/>
      <c r="H28" s="1"/>
      <c r="I28" s="3">
        <f>I14</f>
        <v>11</v>
      </c>
      <c r="J28" s="42" t="s">
        <v>25</v>
      </c>
      <c r="K28" s="23"/>
      <c r="L28" s="29"/>
      <c r="M28" s="25"/>
      <c r="P28" s="22"/>
      <c r="Q28" s="19"/>
      <c r="S28" s="1"/>
      <c r="T28" s="34"/>
      <c r="U28" s="1"/>
      <c r="V28" s="34"/>
      <c r="W28" s="40"/>
    </row>
    <row r="29" spans="1:23">
      <c r="A29" t="str">
        <f>A27</f>
        <v>MH GLENDALE</v>
      </c>
      <c r="C29" s="22">
        <f>C27</f>
        <v>1248.06</v>
      </c>
      <c r="D29" s="21"/>
      <c r="E29" s="1">
        <v>36</v>
      </c>
      <c r="F29" s="1">
        <v>1.2999999999999999E-2</v>
      </c>
      <c r="G29" s="19">
        <f>(((E29/12)^2)/4)*3.14159</f>
        <v>7.0685775</v>
      </c>
      <c r="H29" s="1">
        <f>G29/((E29/12)*3.14159)</f>
        <v>0.75000000000000011</v>
      </c>
      <c r="I29" s="49">
        <f>I26+I28+I27</f>
        <v>50</v>
      </c>
      <c r="J29" s="22">
        <f>I29/G29</f>
        <v>7.0735590010861449</v>
      </c>
      <c r="K29" s="23">
        <f>(J29*(F29/1.486)*(1/(H29^0.6667)))^2</f>
        <v>5.6197676228886481E-3</v>
      </c>
      <c r="L29" s="24">
        <v>1</v>
      </c>
      <c r="M29" s="25">
        <f>(M32+(D30*K29))</f>
        <v>4950.909885377605</v>
      </c>
      <c r="N29" s="26">
        <f>K29*D30</f>
        <v>0.78131629261020874</v>
      </c>
      <c r="P29" s="22"/>
      <c r="Q29" s="19"/>
      <c r="S29" s="1"/>
      <c r="T29" s="34"/>
      <c r="U29" s="1"/>
      <c r="V29" s="34"/>
      <c r="W29" s="40"/>
    </row>
    <row r="30" spans="1:23">
      <c r="A30" s="37" t="s">
        <v>32</v>
      </c>
      <c r="B30" s="37">
        <v>47</v>
      </c>
      <c r="C30" s="38">
        <v>1109.03</v>
      </c>
      <c r="D30" s="21">
        <v>139.03</v>
      </c>
      <c r="E30" s="1"/>
      <c r="F30" s="1"/>
      <c r="G30" s="1"/>
      <c r="H30" s="1"/>
      <c r="I30" s="3"/>
      <c r="J30" s="22"/>
      <c r="K30" s="23"/>
      <c r="L30" s="29">
        <f>L29*0.05*((J29^2)/64.4)</f>
        <v>3.8847233650502189E-2</v>
      </c>
      <c r="M30" s="25"/>
      <c r="P30" s="22"/>
      <c r="Q30" s="19"/>
      <c r="S30" s="1"/>
      <c r="T30" s="34"/>
      <c r="U30" s="1"/>
      <c r="V30" s="34"/>
      <c r="W30" s="40"/>
    </row>
    <row r="31" spans="1:23">
      <c r="C31" s="22"/>
      <c r="D31" s="21"/>
      <c r="E31" s="1"/>
      <c r="F31" s="1"/>
      <c r="G31" s="1"/>
      <c r="H31" s="1"/>
      <c r="I31" s="3"/>
      <c r="J31" s="22"/>
      <c r="K31" s="23"/>
      <c r="L31" s="46"/>
      <c r="M31" s="25"/>
      <c r="P31" s="22"/>
      <c r="Q31" s="19"/>
      <c r="S31" s="1"/>
      <c r="T31" s="34"/>
      <c r="U31" s="1"/>
      <c r="V31" s="34"/>
      <c r="W31" s="40"/>
    </row>
    <row r="32" spans="1:23">
      <c r="A32" t="str">
        <f>A30</f>
        <v>MH GLENDALE</v>
      </c>
      <c r="C32" s="22">
        <f>C30</f>
        <v>1109.03</v>
      </c>
      <c r="D32" s="21"/>
      <c r="E32" s="1">
        <v>36</v>
      </c>
      <c r="F32" s="1">
        <v>1.2999999999999999E-2</v>
      </c>
      <c r="G32" s="19">
        <f>(((E32/12)^2)/4)*3.14159</f>
        <v>7.0685775</v>
      </c>
      <c r="H32" s="1">
        <f>G32/((E32/12)*3.14159)</f>
        <v>0.75000000000000011</v>
      </c>
      <c r="I32" s="49">
        <f>I29</f>
        <v>50</v>
      </c>
      <c r="J32" s="22">
        <f>I32/G32</f>
        <v>7.0735590010861449</v>
      </c>
      <c r="K32" s="23">
        <f>(J32*(F32/1.486)*(1/(H32^0.6667)))^2</f>
        <v>5.6197676228886481E-3</v>
      </c>
      <c r="L32" s="24">
        <v>1</v>
      </c>
      <c r="M32" s="25">
        <f>(M35+(D33*K32))</f>
        <v>4950.1285690849945</v>
      </c>
      <c r="N32" s="26">
        <f>K32*D33</f>
        <v>0.52690941232203969</v>
      </c>
      <c r="P32" s="22"/>
      <c r="Q32" s="19"/>
      <c r="S32" s="1"/>
      <c r="T32" s="34"/>
      <c r="U32" s="1"/>
      <c r="V32" s="34"/>
      <c r="W32" s="40"/>
    </row>
    <row r="33" spans="1:23">
      <c r="A33" s="37" t="s">
        <v>32</v>
      </c>
      <c r="B33" s="37">
        <v>46</v>
      </c>
      <c r="C33">
        <v>1018.27</v>
      </c>
      <c r="D33" s="21">
        <v>93.76</v>
      </c>
      <c r="E33" s="1"/>
      <c r="F33" s="1"/>
      <c r="G33" s="1"/>
      <c r="H33" s="1"/>
      <c r="I33" s="3"/>
      <c r="J33" s="22"/>
      <c r="K33" s="23"/>
      <c r="L33" s="29">
        <f>L32*0.05*((J32^2)/64.4)</f>
        <v>3.8847233650502189E-2</v>
      </c>
      <c r="M33" s="25"/>
      <c r="P33" s="22"/>
      <c r="Q33" s="19"/>
      <c r="S33" s="1"/>
      <c r="T33" s="34"/>
      <c r="U33" s="1"/>
      <c r="V33" s="34"/>
      <c r="W33" s="40"/>
    </row>
    <row r="34" spans="1:23">
      <c r="A34" s="31" t="s">
        <v>34</v>
      </c>
      <c r="C34" s="38">
        <v>163.06</v>
      </c>
      <c r="D34" s="21"/>
      <c r="E34" s="1"/>
      <c r="F34" s="1"/>
      <c r="G34" s="1"/>
      <c r="H34" s="1"/>
      <c r="I34" s="3"/>
      <c r="J34" s="22"/>
      <c r="K34" s="23"/>
      <c r="L34" s="46"/>
      <c r="M34" s="25"/>
      <c r="P34" s="22"/>
      <c r="Q34" s="19"/>
      <c r="S34" s="1"/>
      <c r="T34" s="34"/>
      <c r="U34" s="1"/>
      <c r="V34" s="34"/>
      <c r="W34" s="40"/>
    </row>
    <row r="35" spans="1:23">
      <c r="A35" t="str">
        <f>A33</f>
        <v>MH GLENDALE</v>
      </c>
      <c r="B35">
        <v>23</v>
      </c>
      <c r="C35" s="22">
        <f>C34</f>
        <v>163.06</v>
      </c>
      <c r="D35" s="21"/>
      <c r="E35" s="1">
        <v>48</v>
      </c>
      <c r="F35" s="1">
        <v>1.2999999999999999E-2</v>
      </c>
      <c r="G35" s="19">
        <f>(((E35/12)^2)/4)*3.14159</f>
        <v>12.56636</v>
      </c>
      <c r="H35" s="1">
        <f>G35/((E35/12)*3.14159)</f>
        <v>1</v>
      </c>
      <c r="I35" s="49">
        <f>I32</f>
        <v>50</v>
      </c>
      <c r="J35" s="22">
        <f>I35/G35</f>
        <v>3.9788769381109566</v>
      </c>
      <c r="K35" s="23">
        <f>(J35*(F35/1.486)*(1/(H35^0.6667)))^2</f>
        <v>1.2116302291004402E-3</v>
      </c>
      <c r="L35" s="24">
        <v>1</v>
      </c>
      <c r="M35" s="25">
        <f>(M38+(D36*K35))</f>
        <v>4949.6016596726722</v>
      </c>
      <c r="N35" s="26">
        <f>K35*D36</f>
        <v>0.31319429792017278</v>
      </c>
      <c r="P35" s="22"/>
      <c r="Q35" s="19"/>
      <c r="S35" s="1"/>
      <c r="T35" s="34"/>
      <c r="U35" s="1"/>
      <c r="V35" s="34"/>
      <c r="W35" s="40"/>
    </row>
    <row r="36" spans="1:23">
      <c r="A36" s="37" t="s">
        <v>32</v>
      </c>
      <c r="B36" s="37">
        <v>23</v>
      </c>
      <c r="C36" s="38">
        <v>421.55</v>
      </c>
      <c r="D36" s="21">
        <v>258.49</v>
      </c>
      <c r="E36" s="1"/>
      <c r="F36" s="1"/>
      <c r="G36" s="1"/>
      <c r="H36" s="1"/>
      <c r="I36" s="3"/>
      <c r="J36" s="22"/>
      <c r="K36" s="23"/>
      <c r="L36" s="29">
        <f>L35*0.05*((J35^2)/64.4)</f>
        <v>1.2291507522229208E-2</v>
      </c>
      <c r="M36" s="25"/>
      <c r="P36" s="22"/>
      <c r="Q36" s="19"/>
      <c r="S36" s="1"/>
      <c r="T36" s="34"/>
      <c r="U36" s="1"/>
      <c r="V36" s="34"/>
      <c r="W36" s="40"/>
    </row>
    <row r="37" spans="1:23">
      <c r="C37" s="22"/>
      <c r="D37" s="21"/>
      <c r="E37" s="1"/>
      <c r="F37" s="1"/>
      <c r="G37" s="1"/>
      <c r="H37" s="1"/>
      <c r="I37" s="3">
        <v>2</v>
      </c>
      <c r="J37" s="42" t="s">
        <v>25</v>
      </c>
      <c r="K37" s="23"/>
      <c r="L37" s="46"/>
      <c r="M37" s="25"/>
      <c r="P37" s="22"/>
      <c r="Q37" s="19"/>
      <c r="S37" s="1"/>
      <c r="T37" s="34"/>
      <c r="U37" s="1"/>
      <c r="V37" s="34"/>
      <c r="W37" s="40"/>
    </row>
    <row r="38" spans="1:23">
      <c r="A38" t="str">
        <f>A36</f>
        <v>MH GLENDALE</v>
      </c>
      <c r="B38">
        <v>22</v>
      </c>
      <c r="C38" s="22">
        <f>C36</f>
        <v>421.55</v>
      </c>
      <c r="D38" s="21"/>
      <c r="E38" s="1">
        <v>48</v>
      </c>
      <c r="F38" s="1">
        <v>1.2999999999999999E-2</v>
      </c>
      <c r="G38" s="19">
        <f>(((E38/12)^2)/4)*3.14159</f>
        <v>12.56636</v>
      </c>
      <c r="H38" s="1">
        <f>G38/((E38/12)*3.14159)</f>
        <v>1</v>
      </c>
      <c r="I38" s="49">
        <f>I35+I37</f>
        <v>52</v>
      </c>
      <c r="J38" s="22">
        <f>I38/G38</f>
        <v>4.1380320156353951</v>
      </c>
      <c r="K38" s="23">
        <f>(J38*(F38/1.486)*(1/(H38^0.6667)))^2</f>
        <v>1.3104992557950365E-3</v>
      </c>
      <c r="L38" s="24">
        <v>1</v>
      </c>
      <c r="M38" s="25">
        <f>(M41+(D39*K38))</f>
        <v>4949.2884653747524</v>
      </c>
      <c r="N38" s="26">
        <f>K38*D39</f>
        <v>0.33424283519052406</v>
      </c>
      <c r="P38" s="22"/>
      <c r="Q38" s="19"/>
      <c r="S38" s="1"/>
      <c r="T38" s="34"/>
      <c r="U38" s="1"/>
      <c r="V38" s="34"/>
      <c r="W38" s="40"/>
    </row>
    <row r="39" spans="1:23">
      <c r="A39" s="37" t="s">
        <v>32</v>
      </c>
      <c r="B39" s="37">
        <v>22</v>
      </c>
      <c r="C39" s="38">
        <v>676.6</v>
      </c>
      <c r="D39" s="21">
        <v>255.05</v>
      </c>
      <c r="E39" s="1"/>
      <c r="F39" s="1"/>
      <c r="G39" s="1"/>
      <c r="H39" s="1"/>
      <c r="I39" s="3"/>
      <c r="J39" s="22"/>
      <c r="K39" s="23"/>
      <c r="L39" s="29">
        <f>L38*0.05*((J38^2)/64.4)</f>
        <v>1.3294494536043115E-2</v>
      </c>
      <c r="M39" s="25"/>
      <c r="P39" s="22"/>
      <c r="Q39" s="19"/>
      <c r="S39" s="1"/>
      <c r="T39" s="34"/>
      <c r="U39" s="1"/>
      <c r="V39" s="34"/>
      <c r="W39" s="40"/>
    </row>
    <row r="40" spans="1:23">
      <c r="C40" s="22"/>
      <c r="D40" s="21"/>
      <c r="E40" s="1"/>
      <c r="F40" s="1"/>
      <c r="G40" s="1"/>
      <c r="H40" s="1"/>
      <c r="I40" s="3">
        <v>2</v>
      </c>
      <c r="J40" s="42" t="s">
        <v>25</v>
      </c>
      <c r="K40" s="23"/>
      <c r="L40" s="52">
        <v>4961.5</v>
      </c>
      <c r="M40" s="25"/>
      <c r="P40" s="22"/>
      <c r="Q40" s="19"/>
      <c r="S40" s="1"/>
      <c r="T40" s="34"/>
      <c r="U40" s="1"/>
      <c r="V40" s="34"/>
      <c r="W40" s="40"/>
    </row>
    <row r="41" spans="1:23">
      <c r="A41" t="str">
        <f>A39</f>
        <v>MH GLENDALE</v>
      </c>
      <c r="B41">
        <v>21</v>
      </c>
      <c r="C41" s="22">
        <f>C39</f>
        <v>676.6</v>
      </c>
      <c r="D41" s="21"/>
      <c r="E41" s="1">
        <v>48</v>
      </c>
      <c r="F41" s="1">
        <v>1.2999999999999999E-2</v>
      </c>
      <c r="G41" s="19">
        <f>(((E41/12)^2)/4)*3.14159</f>
        <v>12.56636</v>
      </c>
      <c r="H41" s="1">
        <f>G41/((E41/12)*3.14159)</f>
        <v>1</v>
      </c>
      <c r="I41" s="49">
        <f>I38+I40</f>
        <v>54</v>
      </c>
      <c r="J41" s="22">
        <f>I41/G41</f>
        <v>4.2971870931598328</v>
      </c>
      <c r="K41" s="23">
        <f>(J41*(F41/1.486)*(1/(H41^0.6667)))^2</f>
        <v>1.4132454992227535E-3</v>
      </c>
      <c r="L41" s="24">
        <v>1</v>
      </c>
      <c r="M41" s="25">
        <f>(M44+(D42*K41))</f>
        <v>4948.9542225395617</v>
      </c>
      <c r="N41" s="26">
        <f>K41*D42</f>
        <v>0.47379055361442812</v>
      </c>
      <c r="P41" s="22"/>
      <c r="Q41" s="19"/>
      <c r="S41" s="1"/>
      <c r="T41" s="34"/>
      <c r="U41" s="1"/>
      <c r="V41" s="34"/>
      <c r="W41" s="51"/>
    </row>
    <row r="42" spans="1:23">
      <c r="A42" s="37" t="s">
        <v>32</v>
      </c>
      <c r="B42" s="37">
        <v>21</v>
      </c>
      <c r="C42" s="38">
        <v>1011.85</v>
      </c>
      <c r="D42" s="21">
        <v>335.25</v>
      </c>
      <c r="E42" s="1"/>
      <c r="F42" s="1"/>
      <c r="G42" s="1"/>
      <c r="H42" s="1"/>
      <c r="I42" s="3"/>
      <c r="J42" s="22"/>
      <c r="K42" s="53"/>
      <c r="L42" s="29">
        <f>L41*0.05*((J41^2)/64.4)</f>
        <v>1.4336814373928145E-2</v>
      </c>
      <c r="M42" s="25"/>
      <c r="P42" s="22"/>
      <c r="Q42" s="19"/>
      <c r="S42" s="1"/>
      <c r="T42" s="34"/>
      <c r="U42" s="1"/>
      <c r="V42" s="34"/>
      <c r="W42" s="40"/>
    </row>
    <row r="43" spans="1:23">
      <c r="C43" s="22"/>
      <c r="D43" s="21"/>
      <c r="E43" s="1"/>
      <c r="F43" s="1"/>
      <c r="G43" s="1"/>
      <c r="H43" s="1"/>
      <c r="I43" s="3">
        <v>1</v>
      </c>
      <c r="J43" s="42" t="s">
        <v>25</v>
      </c>
      <c r="K43" s="53"/>
      <c r="L43" s="46"/>
      <c r="M43" s="25"/>
      <c r="P43" s="22"/>
      <c r="Q43" s="19"/>
      <c r="S43" s="1"/>
      <c r="T43" s="34"/>
      <c r="U43" s="1"/>
      <c r="V43" s="34"/>
      <c r="W43" s="40"/>
    </row>
    <row r="44" spans="1:23">
      <c r="A44" t="str">
        <f>A42</f>
        <v>MH GLENDALE</v>
      </c>
      <c r="C44" s="22">
        <f>C42</f>
        <v>1011.85</v>
      </c>
      <c r="D44" s="21"/>
      <c r="E44" s="1">
        <v>48</v>
      </c>
      <c r="F44" s="1">
        <v>1.2999999999999999E-2</v>
      </c>
      <c r="G44" s="19">
        <f>(((E44/12)^2)/4)*3.14159</f>
        <v>12.56636</v>
      </c>
      <c r="H44" s="1">
        <f>G44/((E44/12)*3.14159)</f>
        <v>1</v>
      </c>
      <c r="I44" s="49">
        <f>I41+I43</f>
        <v>55</v>
      </c>
      <c r="J44" s="22">
        <f>I44/G44</f>
        <v>4.3767646319220521</v>
      </c>
      <c r="K44" s="53">
        <f>(J44*(F44/1.486)*(1/(H44^0.6667)))^2</f>
        <v>1.4660725772115326E-3</v>
      </c>
      <c r="L44" s="24">
        <v>1</v>
      </c>
      <c r="M44" s="25">
        <f>(M49+(D45*K44))+L45</f>
        <v>4948.4804319859477</v>
      </c>
      <c r="N44" s="26">
        <f>K44*D45</f>
        <v>5.4963060919660363E-2</v>
      </c>
      <c r="P44" s="22"/>
      <c r="Q44" s="19"/>
      <c r="S44" s="1"/>
      <c r="T44" s="34"/>
      <c r="U44" s="1"/>
      <c r="V44" s="34"/>
      <c r="W44" s="40"/>
    </row>
    <row r="45" spans="1:23">
      <c r="A45" s="37" t="s">
        <v>32</v>
      </c>
      <c r="B45" s="37">
        <v>20</v>
      </c>
      <c r="C45" s="38">
        <v>1049.3399999999999</v>
      </c>
      <c r="D45" s="21">
        <v>37.49</v>
      </c>
      <c r="E45" s="1"/>
      <c r="F45" s="1"/>
      <c r="G45" s="1"/>
      <c r="H45" s="1"/>
      <c r="I45" s="3"/>
      <c r="K45" s="53"/>
      <c r="L45" s="29">
        <f>L44*0.05*((J44^2)/64.4)</f>
        <v>1.4872724101897342E-2</v>
      </c>
      <c r="M45" s="25"/>
      <c r="P45" s="22"/>
      <c r="Q45" s="19"/>
      <c r="S45" s="1"/>
      <c r="T45" s="34"/>
      <c r="U45" s="1"/>
      <c r="V45" s="34"/>
      <c r="W45" s="40"/>
    </row>
    <row r="46" spans="1:23">
      <c r="A46" s="37"/>
      <c r="B46" s="37"/>
      <c r="C46" s="38"/>
      <c r="D46" s="21"/>
      <c r="E46" s="1"/>
      <c r="F46" s="1"/>
      <c r="G46" s="1"/>
      <c r="H46" s="1"/>
      <c r="I46" s="3">
        <v>1</v>
      </c>
      <c r="J46" s="42" t="s">
        <v>25</v>
      </c>
      <c r="K46" s="53"/>
      <c r="L46" s="29"/>
      <c r="M46" s="25"/>
      <c r="P46" s="22"/>
      <c r="Q46" s="19"/>
      <c r="S46" s="1"/>
      <c r="T46" s="34"/>
      <c r="U46" s="1"/>
      <c r="V46" s="34"/>
      <c r="W46" s="40"/>
    </row>
    <row r="47" spans="1:23">
      <c r="A47" s="37" t="s">
        <v>35</v>
      </c>
      <c r="B47" s="37"/>
      <c r="C47" s="38"/>
      <c r="D47" s="21"/>
      <c r="E47" s="1"/>
      <c r="F47" s="1"/>
      <c r="G47" s="1"/>
      <c r="H47" s="1"/>
      <c r="I47" s="3">
        <v>2</v>
      </c>
      <c r="K47" s="53"/>
      <c r="L47" s="29"/>
      <c r="M47" s="25"/>
      <c r="P47" s="22"/>
      <c r="Q47" s="19"/>
      <c r="S47" s="1"/>
      <c r="T47" s="34"/>
      <c r="U47" s="1"/>
      <c r="V47" s="34"/>
      <c r="W47" s="40"/>
    </row>
    <row r="48" spans="1:23">
      <c r="A48" s="54"/>
      <c r="B48" s="54"/>
      <c r="C48" s="55"/>
      <c r="D48" s="56"/>
      <c r="E48" s="54"/>
      <c r="F48" s="54"/>
      <c r="G48" s="54"/>
      <c r="H48" s="54"/>
      <c r="I48" s="57"/>
      <c r="J48" s="54"/>
      <c r="K48" s="54"/>
      <c r="L48" s="54"/>
      <c r="M48" s="58"/>
      <c r="P48" s="22"/>
      <c r="Q48" s="19"/>
      <c r="S48" s="54"/>
      <c r="T48" s="34"/>
      <c r="U48" s="54"/>
      <c r="V48" s="59"/>
      <c r="W48" s="40"/>
    </row>
    <row r="49" spans="1:23">
      <c r="A49" t="str">
        <f>A45</f>
        <v>MH GLENDALE</v>
      </c>
      <c r="B49">
        <v>19</v>
      </c>
      <c r="C49" s="22">
        <f>C45</f>
        <v>1049.3399999999999</v>
      </c>
      <c r="D49" s="21"/>
      <c r="E49" s="1">
        <v>48</v>
      </c>
      <c r="F49" s="1">
        <v>1.2999999999999999E-2</v>
      </c>
      <c r="G49" s="19">
        <f>(((E49/12)^2)/4)*3.14159</f>
        <v>12.56636</v>
      </c>
      <c r="H49" s="1">
        <f>G49/((E49/12)*3.14159)</f>
        <v>1</v>
      </c>
      <c r="I49" s="3">
        <f>I44+I46+I47</f>
        <v>58</v>
      </c>
      <c r="J49" s="22">
        <f>I49/G49</f>
        <v>4.61549724820871</v>
      </c>
      <c r="K49" s="53">
        <f>(J49*(F49/1.486)*(1/(H49^0.6667)))^2</f>
        <v>1.6303696362775528E-3</v>
      </c>
      <c r="L49" s="24">
        <v>1</v>
      </c>
      <c r="M49" s="25">
        <f>(M52+(D50*K49))+L50</f>
        <v>4948.4105962009262</v>
      </c>
      <c r="N49" s="26">
        <f>K49*D50</f>
        <v>0.32379140976472198</v>
      </c>
      <c r="P49" s="22"/>
      <c r="Q49" s="19"/>
      <c r="S49" s="1"/>
      <c r="T49" s="34"/>
      <c r="U49" s="1"/>
      <c r="V49" s="34"/>
      <c r="W49" s="40"/>
    </row>
    <row r="50" spans="1:23">
      <c r="A50" s="37" t="s">
        <v>32</v>
      </c>
      <c r="B50" s="37">
        <v>19</v>
      </c>
      <c r="C50" s="38">
        <v>1247.94</v>
      </c>
      <c r="D50" s="21">
        <v>198.6</v>
      </c>
      <c r="E50" s="1"/>
      <c r="F50" s="1"/>
      <c r="G50" s="1"/>
      <c r="H50" s="1"/>
      <c r="I50" s="3"/>
      <c r="K50" s="53"/>
      <c r="L50" s="29">
        <f>L49*0.05*((J49^2)/64.4)</f>
        <v>1.6539452521911625E-2</v>
      </c>
      <c r="M50" s="25"/>
      <c r="P50" s="22"/>
      <c r="Q50" s="19"/>
      <c r="S50" s="1"/>
      <c r="T50" s="34"/>
      <c r="U50" s="1"/>
      <c r="V50" s="34"/>
      <c r="W50" s="40"/>
    </row>
    <row r="51" spans="1:23">
      <c r="A51" s="37"/>
      <c r="B51" s="37"/>
      <c r="C51" s="38"/>
      <c r="D51" s="21"/>
      <c r="E51" s="1"/>
      <c r="F51" s="1"/>
      <c r="G51" s="1"/>
      <c r="H51" s="1"/>
      <c r="I51" s="3">
        <v>2</v>
      </c>
      <c r="J51" s="42" t="s">
        <v>25</v>
      </c>
      <c r="K51" s="53"/>
      <c r="L51" s="29"/>
      <c r="M51" s="25"/>
      <c r="P51" s="22"/>
      <c r="Q51" s="19"/>
      <c r="S51" s="1"/>
      <c r="T51" s="34"/>
      <c r="U51" s="1"/>
      <c r="V51" s="34"/>
      <c r="W51" s="40"/>
    </row>
    <row r="52" spans="1:23">
      <c r="A52" t="str">
        <f>A50</f>
        <v>MH GLENDALE</v>
      </c>
      <c r="B52">
        <v>18</v>
      </c>
      <c r="C52" s="22">
        <f>C50</f>
        <v>1247.94</v>
      </c>
      <c r="D52" s="21"/>
      <c r="E52" s="1">
        <v>48</v>
      </c>
      <c r="F52" s="1">
        <v>1.2999999999999999E-2</v>
      </c>
      <c r="G52" s="19">
        <f>(((E52/12)^2)/4)*3.14159</f>
        <v>12.56636</v>
      </c>
      <c r="H52" s="1">
        <f>G52/((E52/12)*3.14159)</f>
        <v>1</v>
      </c>
      <c r="I52" s="3">
        <f>I49+I51</f>
        <v>60</v>
      </c>
      <c r="J52" s="22">
        <f>I52/G52</f>
        <v>4.7746523257331477</v>
      </c>
      <c r="K52" s="53">
        <f>(J52*(F52/1.486)*(1/(H52^0.6667)))^2</f>
        <v>1.7447475299046337E-3</v>
      </c>
      <c r="L52" s="24">
        <v>1</v>
      </c>
      <c r="M52" s="25">
        <f>(M55+(D53*K52))</f>
        <v>4948.0702653386397</v>
      </c>
      <c r="N52" s="26">
        <f>K52*D53</f>
        <v>0.45811835892705965</v>
      </c>
      <c r="P52" s="22"/>
      <c r="Q52" s="19"/>
      <c r="S52" s="1"/>
      <c r="T52" s="34"/>
      <c r="U52" s="1"/>
      <c r="V52" s="34"/>
      <c r="W52" s="40"/>
    </row>
    <row r="53" spans="1:23">
      <c r="A53" s="37" t="s">
        <v>32</v>
      </c>
      <c r="B53" s="37">
        <v>18</v>
      </c>
      <c r="C53" s="38">
        <v>1522.51</v>
      </c>
      <c r="D53" s="21">
        <v>262.57</v>
      </c>
      <c r="E53" s="1"/>
      <c r="F53" s="1"/>
      <c r="G53" s="1"/>
      <c r="H53" s="1"/>
      <c r="I53" s="3"/>
      <c r="K53" s="53"/>
      <c r="L53" s="29">
        <f>L52*0.05*((J52^2)/64.4)</f>
        <v>1.7699770832010058E-2</v>
      </c>
      <c r="M53" s="25"/>
      <c r="P53" s="22"/>
      <c r="Q53" s="19"/>
      <c r="S53" s="1"/>
      <c r="T53" s="34"/>
      <c r="U53" s="1"/>
      <c r="V53" s="34"/>
      <c r="W53" s="40"/>
    </row>
    <row r="54" spans="1:23">
      <c r="C54" s="38"/>
      <c r="D54" s="21"/>
      <c r="E54" s="1"/>
      <c r="F54" s="1"/>
      <c r="G54" s="1"/>
      <c r="H54" s="1"/>
      <c r="I54" s="3">
        <v>2</v>
      </c>
      <c r="J54" s="42" t="s">
        <v>25</v>
      </c>
      <c r="K54" s="53"/>
      <c r="L54" s="29"/>
      <c r="M54" s="60"/>
      <c r="P54" s="22"/>
      <c r="Q54" s="19"/>
      <c r="S54" s="1"/>
      <c r="T54" s="34"/>
      <c r="U54" s="1"/>
      <c r="V54" s="34"/>
      <c r="W54" s="40"/>
    </row>
    <row r="55" spans="1:23">
      <c r="A55" t="str">
        <f>A53</f>
        <v>MH GLENDALE</v>
      </c>
      <c r="B55" s="37">
        <v>17</v>
      </c>
      <c r="C55" s="22">
        <f>C53</f>
        <v>1522.51</v>
      </c>
      <c r="D55" s="21"/>
      <c r="E55" s="1">
        <v>48</v>
      </c>
      <c r="F55" s="1">
        <v>1.2999999999999999E-2</v>
      </c>
      <c r="G55" s="19">
        <f>(((E55/12)^2)/4)*3.14159</f>
        <v>12.56636</v>
      </c>
      <c r="H55" s="1">
        <f>G55/((E55/12)*3.14159)</f>
        <v>1</v>
      </c>
      <c r="I55" s="3">
        <f>I52+I54</f>
        <v>62</v>
      </c>
      <c r="J55" s="22">
        <f>I55/G55</f>
        <v>4.9338074032575863</v>
      </c>
      <c r="K55" s="53">
        <f>(J55*(F55/1.486)*(1/(H55^0.6667)))^2</f>
        <v>1.8630026402648373E-3</v>
      </c>
      <c r="L55" s="24">
        <v>1</v>
      </c>
      <c r="M55" s="25">
        <f>(M58+(D56*K55))</f>
        <v>4947.6121469797126</v>
      </c>
      <c r="N55" s="26">
        <f>K55*D56</f>
        <v>4.2849060726091258E-2</v>
      </c>
      <c r="P55" s="22"/>
      <c r="Q55" s="19"/>
      <c r="S55" s="1"/>
      <c r="T55" s="34"/>
      <c r="U55" s="1"/>
      <c r="V55" s="34"/>
      <c r="W55" s="40"/>
    </row>
    <row r="56" spans="1:23">
      <c r="A56" s="37" t="s">
        <v>32</v>
      </c>
      <c r="B56" s="37">
        <v>17</v>
      </c>
      <c r="C56" s="38">
        <v>1548</v>
      </c>
      <c r="D56" s="21">
        <v>23</v>
      </c>
      <c r="E56" s="1"/>
      <c r="F56" s="1"/>
      <c r="G56" s="1"/>
      <c r="H56" s="1"/>
      <c r="I56" s="3"/>
      <c r="K56" s="53"/>
      <c r="L56" s="29">
        <f>L55*0.05*((J55^2)/64.4)</f>
        <v>1.8899421966179632E-2</v>
      </c>
      <c r="M56" s="25"/>
      <c r="P56" s="22"/>
      <c r="Q56" s="19"/>
      <c r="S56" s="1"/>
      <c r="T56" s="34"/>
      <c r="U56" s="1"/>
      <c r="V56" s="34"/>
      <c r="W56" s="40"/>
    </row>
    <row r="57" spans="1:23">
      <c r="C57" s="48" t="s">
        <v>36</v>
      </c>
      <c r="D57" s="21"/>
      <c r="E57" s="1"/>
      <c r="F57" s="1"/>
      <c r="G57" s="1"/>
      <c r="H57" s="1"/>
      <c r="I57" s="3"/>
      <c r="J57" s="22"/>
      <c r="K57" s="53"/>
      <c r="L57" s="29"/>
      <c r="M57" s="60"/>
      <c r="P57" s="22"/>
      <c r="Q57" s="19"/>
      <c r="S57" s="1"/>
      <c r="T57" s="34"/>
      <c r="U57" s="1"/>
      <c r="V57" s="34"/>
      <c r="W57" s="40"/>
    </row>
    <row r="58" spans="1:23">
      <c r="A58" t="str">
        <f>A56</f>
        <v>MH GLENDALE</v>
      </c>
      <c r="B58" s="37">
        <v>16</v>
      </c>
      <c r="C58" s="22">
        <f>C56</f>
        <v>1548</v>
      </c>
      <c r="D58" s="21"/>
      <c r="E58" s="1">
        <v>48</v>
      </c>
      <c r="F58" s="1">
        <v>1.2999999999999999E-2</v>
      </c>
      <c r="G58" s="19">
        <f>(((E58/12)^2)/4)*3.14159</f>
        <v>12.56636</v>
      </c>
      <c r="H58" s="1">
        <f>G58/((E58/12)*3.14159)</f>
        <v>1</v>
      </c>
      <c r="I58" s="3">
        <f>I55</f>
        <v>62</v>
      </c>
      <c r="J58" s="22">
        <f>I58/G58</f>
        <v>4.9338074032575863</v>
      </c>
      <c r="K58" s="53">
        <f>(J58*(F58/1.486)*(1/(H58^0.6667)))^2</f>
        <v>1.8630026402648373E-3</v>
      </c>
      <c r="L58" s="24">
        <v>1</v>
      </c>
      <c r="M58" s="25">
        <f>(M63+(D59*K58))</f>
        <v>4947.5692979189862</v>
      </c>
      <c r="N58" s="26">
        <f>K58*D59</f>
        <v>1.3041018481853862E-2</v>
      </c>
      <c r="P58" s="22"/>
      <c r="Q58" s="19"/>
      <c r="S58" s="1"/>
      <c r="T58" s="34"/>
      <c r="U58" s="1"/>
      <c r="V58" s="34"/>
      <c r="W58" s="40"/>
    </row>
    <row r="59" spans="1:23">
      <c r="A59" s="37" t="s">
        <v>32</v>
      </c>
      <c r="B59" s="37">
        <v>16</v>
      </c>
      <c r="C59" s="38">
        <v>1559.3</v>
      </c>
      <c r="D59" s="21">
        <v>7</v>
      </c>
      <c r="E59" s="1"/>
      <c r="F59" s="1"/>
      <c r="G59" s="1"/>
      <c r="H59" s="1"/>
      <c r="I59" s="3"/>
      <c r="K59" s="53"/>
      <c r="L59" s="29">
        <f>L58*0.05*((J58^2)/64.4)</f>
        <v>1.8899421966179632E-2</v>
      </c>
      <c r="M59" s="25"/>
      <c r="P59" s="22"/>
      <c r="Q59" s="19"/>
      <c r="S59" s="1"/>
      <c r="T59" s="34"/>
      <c r="U59" s="1"/>
      <c r="V59" s="34"/>
      <c r="W59" s="40"/>
    </row>
    <row r="60" spans="1:23">
      <c r="A60" s="37"/>
      <c r="B60" s="37"/>
      <c r="C60" s="38"/>
      <c r="D60" s="21"/>
      <c r="E60" s="1"/>
      <c r="F60" s="1"/>
      <c r="G60" s="1"/>
      <c r="H60" s="1"/>
      <c r="I60" s="3"/>
      <c r="K60" s="53"/>
      <c r="L60" s="29"/>
      <c r="M60" s="25"/>
      <c r="P60" s="22"/>
      <c r="Q60" s="19"/>
      <c r="S60" s="1"/>
      <c r="T60" s="34"/>
      <c r="U60" s="1"/>
      <c r="V60" s="34"/>
      <c r="W60" s="40"/>
    </row>
    <row r="61" spans="1:23">
      <c r="A61" s="37" t="s">
        <v>37</v>
      </c>
      <c r="B61" s="37"/>
      <c r="C61" s="38"/>
      <c r="D61" s="21"/>
      <c r="E61" s="1"/>
      <c r="F61" s="1"/>
      <c r="G61" s="1"/>
      <c r="H61" s="1"/>
      <c r="I61" s="3">
        <v>42</v>
      </c>
      <c r="K61" s="53"/>
      <c r="L61" s="29"/>
      <c r="M61" s="25"/>
      <c r="P61" s="22"/>
      <c r="Q61" s="19"/>
      <c r="S61" s="1"/>
      <c r="T61" s="34"/>
      <c r="U61" s="1"/>
      <c r="V61" s="34"/>
      <c r="W61" s="40"/>
    </row>
    <row r="62" spans="1:23">
      <c r="C62" s="38"/>
      <c r="D62" s="61"/>
      <c r="E62" s="1"/>
      <c r="F62" s="1"/>
      <c r="G62" s="1"/>
      <c r="H62" s="1"/>
      <c r="I62" s="3"/>
      <c r="J62" s="22"/>
      <c r="K62" s="53"/>
      <c r="L62" s="29"/>
      <c r="M62" s="60"/>
      <c r="P62" s="22"/>
      <c r="Q62" s="19"/>
      <c r="S62" s="1"/>
      <c r="T62" s="34"/>
      <c r="U62" s="1"/>
      <c r="V62" s="34"/>
      <c r="W62" s="40"/>
    </row>
    <row r="63" spans="1:23">
      <c r="A63" t="str">
        <f>A59</f>
        <v>MH GLENDALE</v>
      </c>
      <c r="B63" s="37">
        <v>15</v>
      </c>
      <c r="C63" s="22">
        <f>C59</f>
        <v>1559.3</v>
      </c>
      <c r="D63" s="21"/>
      <c r="E63" s="1">
        <v>60</v>
      </c>
      <c r="F63" s="1">
        <v>1.2999999999999999E-2</v>
      </c>
      <c r="G63" s="19">
        <f>(((E63/12)^2)/4)*3.14159</f>
        <v>19.634937499999999</v>
      </c>
      <c r="H63" s="1">
        <f>G63/((E63/12)*3.14159)</f>
        <v>1.25</v>
      </c>
      <c r="I63" s="3">
        <f>I58+I61</f>
        <v>104</v>
      </c>
      <c r="J63" s="22">
        <f>I63/G63</f>
        <v>5.2966809800133055</v>
      </c>
      <c r="K63" s="53">
        <f>(J63*(F63/1.486)*(1/(H63^0.6667)))^2</f>
        <v>1.5945454645871621E-3</v>
      </c>
      <c r="L63" s="24">
        <v>1</v>
      </c>
      <c r="M63" s="25">
        <f>(M66+(D64*K63))+L64</f>
        <v>4947.5562569005042</v>
      </c>
      <c r="N63" s="26">
        <f>K63*D64</f>
        <v>1.7540000110458785E-2</v>
      </c>
      <c r="O63" s="37"/>
      <c r="P63" s="22"/>
      <c r="Q63" s="19"/>
      <c r="S63" s="1"/>
      <c r="T63" s="34"/>
      <c r="U63" s="1"/>
      <c r="V63" s="34"/>
      <c r="W63" s="35"/>
    </row>
    <row r="64" spans="1:23">
      <c r="A64" s="37" t="s">
        <v>38</v>
      </c>
      <c r="B64" s="37">
        <v>15</v>
      </c>
      <c r="C64" s="38">
        <v>2787.96</v>
      </c>
      <c r="D64" s="21">
        <v>11</v>
      </c>
      <c r="E64" s="1"/>
      <c r="F64" s="1"/>
      <c r="G64" s="1"/>
      <c r="H64" s="1"/>
      <c r="I64" s="3"/>
      <c r="K64" s="53"/>
      <c r="L64" s="29">
        <f>L63*0.05*((J63^2)/64.4)</f>
        <v>2.1781699847853036E-2</v>
      </c>
      <c r="M64" s="25"/>
      <c r="P64" s="22"/>
      <c r="Q64" s="19"/>
      <c r="S64" s="1"/>
      <c r="T64" s="34"/>
      <c r="U64" s="1"/>
      <c r="V64" s="34"/>
      <c r="W64" s="40"/>
    </row>
    <row r="65" spans="1:23">
      <c r="C65" s="38"/>
      <c r="D65" s="21"/>
      <c r="E65" s="1"/>
      <c r="F65" s="1"/>
      <c r="G65" s="1"/>
      <c r="H65" s="1"/>
      <c r="I65" s="3"/>
      <c r="J65" s="22"/>
      <c r="K65" s="53"/>
      <c r="L65" s="29"/>
      <c r="M65" s="60"/>
      <c r="P65" s="22"/>
      <c r="Q65" s="19"/>
      <c r="S65" s="1"/>
      <c r="T65" s="34"/>
      <c r="U65" s="1"/>
      <c r="V65" s="34"/>
      <c r="W65" s="40"/>
    </row>
    <row r="66" spans="1:23">
      <c r="A66" t="str">
        <f>A64</f>
        <v>T MH S 47st</v>
      </c>
      <c r="B66" s="37">
        <v>14</v>
      </c>
      <c r="C66" s="22">
        <f>C64</f>
        <v>2787.96</v>
      </c>
      <c r="D66" s="21"/>
      <c r="E66" s="1">
        <v>60</v>
      </c>
      <c r="F66" s="1">
        <v>1.2999999999999999E-2</v>
      </c>
      <c r="G66" s="19">
        <f>(((E66/12)^2)/4)*3.14159</f>
        <v>19.634937499999999</v>
      </c>
      <c r="H66" s="1">
        <f>G66/((E66/12)*3.14159)</f>
        <v>1.25</v>
      </c>
      <c r="I66" s="3">
        <f>I63</f>
        <v>104</v>
      </c>
      <c r="J66" s="22">
        <f>I66/G66</f>
        <v>5.2966809800133055</v>
      </c>
      <c r="K66" s="53">
        <f>(J66*(F66/1.486)*(1/(H66^0.6667)))^2</f>
        <v>1.5945454645871621E-3</v>
      </c>
      <c r="L66" s="24">
        <v>1</v>
      </c>
      <c r="M66" s="62">
        <f>(M71+(D67*K66))</f>
        <v>4947.516935200546</v>
      </c>
      <c r="N66" s="26">
        <f>K66*D67</f>
        <v>1.6104909192330336E-2</v>
      </c>
      <c r="P66" s="22"/>
      <c r="Q66" s="19"/>
      <c r="S66" s="1"/>
      <c r="T66" s="34"/>
      <c r="U66" s="1"/>
      <c r="V66" s="34"/>
      <c r="W66" s="40"/>
    </row>
    <row r="67" spans="1:23">
      <c r="A67" s="37" t="s">
        <v>38</v>
      </c>
      <c r="B67" s="37">
        <v>14</v>
      </c>
      <c r="C67" s="38">
        <f>C66-D67</f>
        <v>2777.86</v>
      </c>
      <c r="D67" s="21">
        <v>10.1</v>
      </c>
      <c r="E67" s="1"/>
      <c r="F67" s="1"/>
      <c r="G67" s="1"/>
      <c r="H67" s="1"/>
      <c r="I67" s="3"/>
      <c r="K67" s="53"/>
      <c r="L67" s="29">
        <f>L66*0.05*((J66^2)/64.4)</f>
        <v>2.1781699847853036E-2</v>
      </c>
      <c r="M67" s="25"/>
      <c r="P67" s="22"/>
      <c r="Q67" s="19"/>
      <c r="S67" s="1"/>
      <c r="T67" s="34"/>
      <c r="U67" s="1"/>
      <c r="V67" s="34"/>
      <c r="W67" s="40"/>
    </row>
    <row r="68" spans="1:23">
      <c r="A68" s="37"/>
      <c r="B68" s="37"/>
      <c r="C68" s="38"/>
      <c r="D68" s="21"/>
      <c r="E68" s="1"/>
      <c r="F68" s="1"/>
      <c r="G68" s="1"/>
      <c r="H68" s="1"/>
      <c r="I68" s="3"/>
      <c r="K68" s="53"/>
      <c r="L68" s="29"/>
      <c r="M68" s="25"/>
      <c r="P68" s="22"/>
      <c r="Q68" s="19"/>
      <c r="S68" s="1"/>
      <c r="T68" s="34"/>
      <c r="U68" s="1"/>
      <c r="V68" s="34"/>
      <c r="W68" s="40"/>
    </row>
    <row r="69" spans="1:23">
      <c r="A69" s="37" t="s">
        <v>39</v>
      </c>
      <c r="B69" s="37"/>
      <c r="C69" s="38"/>
      <c r="D69" s="21"/>
      <c r="E69" s="1"/>
      <c r="F69" s="1"/>
      <c r="G69" s="1"/>
      <c r="H69" s="1"/>
      <c r="I69" s="3">
        <v>8</v>
      </c>
      <c r="K69" s="53"/>
      <c r="L69" s="29"/>
      <c r="M69" s="25"/>
      <c r="P69" s="22"/>
      <c r="Q69" s="19"/>
      <c r="S69" s="1"/>
      <c r="T69" s="34"/>
      <c r="U69" s="1"/>
      <c r="V69" s="34"/>
      <c r="W69" s="40"/>
    </row>
    <row r="70" spans="1:23">
      <c r="C70" s="38"/>
      <c r="D70" s="21"/>
      <c r="E70" s="1"/>
      <c r="F70" s="1"/>
      <c r="G70" s="1"/>
      <c r="H70" s="1"/>
      <c r="I70" s="3"/>
      <c r="J70" s="22"/>
      <c r="K70" s="53"/>
      <c r="L70" s="29"/>
      <c r="M70" s="60"/>
      <c r="P70" s="22"/>
      <c r="Q70" s="19"/>
      <c r="S70" s="1"/>
      <c r="T70" s="34"/>
      <c r="U70" s="1"/>
      <c r="V70" s="34"/>
      <c r="W70" s="40"/>
    </row>
    <row r="71" spans="1:23">
      <c r="A71" t="str">
        <f>A67</f>
        <v>T MH S 47st</v>
      </c>
      <c r="B71">
        <v>13</v>
      </c>
      <c r="C71" s="22">
        <f>C67</f>
        <v>2777.86</v>
      </c>
      <c r="D71" s="21"/>
      <c r="E71" s="1">
        <v>60</v>
      </c>
      <c r="F71" s="1">
        <v>1.2999999999999999E-2</v>
      </c>
      <c r="G71" s="19">
        <f>(((E71/12)^2)/4)*3.14159</f>
        <v>19.634937499999999</v>
      </c>
      <c r="H71" s="1">
        <f>G71/((E71/12)*3.14159)</f>
        <v>1.25</v>
      </c>
      <c r="I71" s="3">
        <f>I66+I69</f>
        <v>112</v>
      </c>
      <c r="J71" s="22">
        <f>I71/G71</f>
        <v>5.7041179784758675</v>
      </c>
      <c r="K71" s="53">
        <f>(J71*(F71/1.486)*(1/(H71^0.6667)))^2</f>
        <v>1.8492953317105548E-3</v>
      </c>
      <c r="L71" s="24">
        <v>1</v>
      </c>
      <c r="M71" s="62">
        <f>(M74+(D72*K71))</f>
        <v>4947.5008302913539</v>
      </c>
      <c r="N71" s="26">
        <f>K71*D72</f>
        <v>0.36246188501526871</v>
      </c>
      <c r="O71" s="37"/>
      <c r="P71" s="22"/>
      <c r="Q71" s="19"/>
      <c r="S71" s="1"/>
      <c r="T71" s="34"/>
      <c r="U71" s="1"/>
      <c r="V71" s="34"/>
      <c r="W71" s="35"/>
    </row>
    <row r="72" spans="1:23">
      <c r="A72" s="37" t="s">
        <v>40</v>
      </c>
      <c r="B72" s="37">
        <v>13</v>
      </c>
      <c r="C72" s="38">
        <v>2582</v>
      </c>
      <c r="D72" s="21">
        <v>196</v>
      </c>
      <c r="E72" s="1"/>
      <c r="F72" s="1"/>
      <c r="G72" s="1"/>
      <c r="H72" s="1"/>
      <c r="I72" s="3"/>
      <c r="K72" s="53"/>
      <c r="L72" s="29">
        <f>L71*0.05*((J71^2)/64.4)</f>
        <v>2.526161639159287E-2</v>
      </c>
      <c r="M72" s="25"/>
      <c r="P72" s="22"/>
      <c r="Q72" s="19"/>
      <c r="S72" s="1"/>
      <c r="T72" s="34"/>
      <c r="U72" s="1"/>
      <c r="V72" s="34"/>
      <c r="W72" s="40"/>
    </row>
    <row r="73" spans="1:23">
      <c r="C73" s="38"/>
      <c r="D73" s="21"/>
      <c r="E73" s="1"/>
      <c r="F73" s="1"/>
      <c r="G73" s="1"/>
      <c r="H73" s="1"/>
      <c r="I73" s="3"/>
      <c r="J73" s="22"/>
      <c r="K73" s="53"/>
      <c r="L73" s="29"/>
      <c r="M73" s="60"/>
      <c r="P73" s="22"/>
      <c r="Q73" s="19"/>
      <c r="S73" s="1"/>
      <c r="T73" s="34"/>
      <c r="U73" s="1"/>
      <c r="V73" s="34"/>
      <c r="W73" s="40"/>
    </row>
    <row r="74" spans="1:23">
      <c r="A74" t="str">
        <f>A72</f>
        <v>T MH 47st</v>
      </c>
      <c r="B74">
        <v>12</v>
      </c>
      <c r="C74" s="22">
        <f>C72</f>
        <v>2582</v>
      </c>
      <c r="D74" s="21"/>
      <c r="E74" s="1">
        <v>60</v>
      </c>
      <c r="F74" s="1">
        <v>1.2999999999999999E-2</v>
      </c>
      <c r="G74" s="19">
        <f>(((E74/12)^2)/4)*3.14159</f>
        <v>19.634937499999999</v>
      </c>
      <c r="H74" s="1">
        <f>G74/((E74/12)*3.14159)</f>
        <v>1.25</v>
      </c>
      <c r="I74" s="3">
        <f>I$71</f>
        <v>112</v>
      </c>
      <c r="J74" s="22">
        <f>I74/G74</f>
        <v>5.7041179784758675</v>
      </c>
      <c r="K74" s="53">
        <f>(J74*(F74/1.486)*(1/(H74^0.6667)))^2</f>
        <v>1.8492953317105548E-3</v>
      </c>
      <c r="L74" s="24">
        <v>1</v>
      </c>
      <c r="M74" s="62">
        <f>(M77+(D75*K74))+L75</f>
        <v>4947.1383684063385</v>
      </c>
      <c r="N74" s="26">
        <f>K74*D75</f>
        <v>0.4216393356300065</v>
      </c>
      <c r="P74" s="22"/>
      <c r="Q74" s="19"/>
      <c r="S74" s="1"/>
      <c r="T74" s="34"/>
      <c r="U74" s="1"/>
      <c r="V74" s="34"/>
      <c r="W74" s="40"/>
    </row>
    <row r="75" spans="1:23">
      <c r="A75" s="37" t="s">
        <v>41</v>
      </c>
      <c r="B75" s="37">
        <v>12</v>
      </c>
      <c r="C75" s="38">
        <v>2354</v>
      </c>
      <c r="D75" s="21">
        <v>228</v>
      </c>
      <c r="E75" s="1"/>
      <c r="F75" s="1"/>
      <c r="G75" s="1"/>
      <c r="H75" s="1"/>
      <c r="I75" s="3"/>
      <c r="K75" s="53"/>
      <c r="L75" s="29">
        <f>L74*0.05*((J74^2)/64.4)</f>
        <v>2.526161639159287E-2</v>
      </c>
      <c r="M75" s="25">
        <v>47</v>
      </c>
      <c r="P75" s="22"/>
      <c r="Q75" s="19"/>
      <c r="S75" s="1"/>
      <c r="T75" s="34"/>
      <c r="U75" s="1"/>
      <c r="V75" s="34"/>
      <c r="W75" s="40"/>
    </row>
    <row r="76" spans="1:23">
      <c r="C76" s="38"/>
      <c r="D76" s="21"/>
      <c r="E76" s="1"/>
      <c r="F76" s="1"/>
      <c r="G76" s="1"/>
      <c r="H76" s="1"/>
      <c r="I76" s="3"/>
      <c r="J76" s="22"/>
      <c r="K76" s="53"/>
      <c r="L76" s="29"/>
      <c r="M76" s="60">
        <v>46.75</v>
      </c>
      <c r="P76" s="22"/>
      <c r="Q76" s="19"/>
      <c r="S76" s="1"/>
      <c r="T76" s="34"/>
      <c r="U76" s="1"/>
      <c r="V76" s="34"/>
      <c r="W76" s="40"/>
    </row>
    <row r="77" spans="1:23">
      <c r="A77" s="37" t="s">
        <v>42</v>
      </c>
      <c r="B77" s="37">
        <v>11</v>
      </c>
      <c r="C77" s="22">
        <f>C75</f>
        <v>2354</v>
      </c>
      <c r="D77" s="21"/>
      <c r="E77" s="1">
        <v>60</v>
      </c>
      <c r="F77" s="1">
        <v>1.2999999999999999E-2</v>
      </c>
      <c r="G77" s="19">
        <f>(((E77/12)^2)/4)*3.14159</f>
        <v>19.634937499999999</v>
      </c>
      <c r="H77" s="1">
        <f>G77/((E77/12)*3.14159)</f>
        <v>1.25</v>
      </c>
      <c r="I77" s="3">
        <f>I$71</f>
        <v>112</v>
      </c>
      <c r="J77" s="22">
        <f>I77/G77</f>
        <v>5.7041179784758675</v>
      </c>
      <c r="K77" s="53">
        <f>(J77*(F77/1.486)*(1/(H77^0.6667)))^2</f>
        <v>1.8492953317105548E-3</v>
      </c>
      <c r="L77" s="24">
        <v>1</v>
      </c>
      <c r="M77" s="62">
        <f>(M80+(D78*K77))+L78</f>
        <v>4946.6914674543168</v>
      </c>
      <c r="N77" s="26">
        <f>K77*D78</f>
        <v>0.43828299361540146</v>
      </c>
      <c r="P77" s="22"/>
      <c r="Q77" s="19"/>
      <c r="S77" s="1"/>
      <c r="T77" s="34"/>
      <c r="U77" s="1"/>
      <c r="V77" s="34"/>
      <c r="W77" s="40"/>
    </row>
    <row r="78" spans="1:23">
      <c r="A78" s="37" t="s">
        <v>43</v>
      </c>
      <c r="B78" s="37">
        <v>11</v>
      </c>
      <c r="D78" s="21">
        <v>237</v>
      </c>
      <c r="E78" s="1"/>
      <c r="F78" s="1"/>
      <c r="G78" s="1"/>
      <c r="H78" s="1"/>
      <c r="I78" s="3"/>
      <c r="K78" s="53"/>
      <c r="L78" s="29">
        <f>L77*0.05*((J77^2)/64.4)</f>
        <v>2.526161639159287E-2</v>
      </c>
      <c r="M78" s="25">
        <v>46.6</v>
      </c>
      <c r="P78" s="22"/>
      <c r="Q78" s="19"/>
      <c r="S78" s="1"/>
      <c r="T78" s="34"/>
      <c r="U78" s="1"/>
      <c r="V78" s="34"/>
      <c r="W78" s="40"/>
    </row>
    <row r="79" spans="1:23">
      <c r="A79" s="37" t="s">
        <v>44</v>
      </c>
      <c r="B79" s="37"/>
      <c r="C79" s="38">
        <v>1128</v>
      </c>
      <c r="D79" s="21"/>
      <c r="E79" s="1"/>
      <c r="F79" s="1"/>
      <c r="G79" s="1"/>
      <c r="H79" s="1"/>
      <c r="I79" s="3"/>
      <c r="J79" s="22"/>
      <c r="K79" s="53"/>
      <c r="L79" s="29">
        <v>4957.8</v>
      </c>
      <c r="M79" s="25">
        <v>46.15</v>
      </c>
      <c r="P79" s="22"/>
      <c r="Q79" s="19"/>
      <c r="S79" s="1"/>
      <c r="T79" s="34"/>
      <c r="U79" s="1"/>
      <c r="V79" s="34"/>
      <c r="W79" s="40"/>
    </row>
    <row r="80" spans="1:23">
      <c r="A80" t="str">
        <f>A78</f>
        <v>MH N Side Central aka 2079</v>
      </c>
      <c r="C80" s="22">
        <f>C79</f>
        <v>1128</v>
      </c>
      <c r="D80" s="21"/>
      <c r="E80" s="1">
        <v>60</v>
      </c>
      <c r="F80" s="1">
        <v>1.2999999999999999E-2</v>
      </c>
      <c r="G80" s="19">
        <f>(((E80/12)^2)/4)*3.14159</f>
        <v>19.634937499999999</v>
      </c>
      <c r="H80" s="1">
        <f>G80/((E80/12)*3.14159)</f>
        <v>1.25</v>
      </c>
      <c r="I80" s="3">
        <f>I$71</f>
        <v>112</v>
      </c>
      <c r="J80" s="22">
        <f>I80/G80</f>
        <v>5.7041179784758675</v>
      </c>
      <c r="K80" s="53">
        <f>(J80*(F80/1.486)*(1/(H80^0.6667)))^2</f>
        <v>1.8492953317105548E-3</v>
      </c>
      <c r="L80" s="24">
        <v>1</v>
      </c>
      <c r="M80" s="62">
        <f>(M83+(D81*K80))+L81</f>
        <v>4946.2279228443094</v>
      </c>
      <c r="N80" s="26">
        <f>K80*D81</f>
        <v>0.18123094250763436</v>
      </c>
      <c r="O80" s="37">
        <v>4967.5</v>
      </c>
      <c r="P80" s="22"/>
      <c r="Q80" s="19"/>
      <c r="S80" s="1"/>
      <c r="T80" s="34"/>
      <c r="U80" s="1"/>
      <c r="V80" s="34"/>
      <c r="W80" s="35"/>
    </row>
    <row r="81" spans="1:23">
      <c r="A81" s="37" t="s">
        <v>45</v>
      </c>
      <c r="B81" s="37">
        <v>10</v>
      </c>
      <c r="C81" s="38">
        <v>1164</v>
      </c>
      <c r="D81" s="21">
        <v>98</v>
      </c>
      <c r="E81" s="1"/>
      <c r="F81" s="1"/>
      <c r="G81" s="1"/>
      <c r="H81" s="1"/>
      <c r="I81" s="3"/>
      <c r="K81" s="53"/>
      <c r="L81" s="29">
        <f>L80*0.05*((J80^2)/64.4)</f>
        <v>2.526161639159287E-2</v>
      </c>
      <c r="M81" s="25">
        <v>46.15</v>
      </c>
      <c r="P81" s="22"/>
      <c r="Q81" s="19"/>
      <c r="S81" s="1"/>
      <c r="T81" s="34"/>
      <c r="U81" s="1"/>
      <c r="V81" s="34"/>
      <c r="W81" s="40"/>
    </row>
    <row r="82" spans="1:23">
      <c r="A82" s="37" t="s">
        <v>46</v>
      </c>
      <c r="C82" s="38"/>
      <c r="D82" s="21"/>
      <c r="E82" s="1"/>
      <c r="F82" s="1"/>
      <c r="G82" s="1"/>
      <c r="H82" s="1"/>
      <c r="I82" s="3"/>
      <c r="J82" s="22"/>
      <c r="K82" s="53"/>
      <c r="L82" s="29">
        <v>4956.7</v>
      </c>
      <c r="M82" s="60"/>
      <c r="P82" s="22"/>
      <c r="Q82" s="19"/>
      <c r="S82" s="1"/>
      <c r="T82" s="34"/>
      <c r="U82" s="1"/>
      <c r="V82" s="34"/>
      <c r="W82" s="40"/>
    </row>
    <row r="83" spans="1:23">
      <c r="A83" t="str">
        <f>A81</f>
        <v>MH Central</v>
      </c>
      <c r="C83" s="22">
        <f>C81</f>
        <v>1164</v>
      </c>
      <c r="D83" s="21"/>
      <c r="E83" s="1">
        <v>60</v>
      </c>
      <c r="F83" s="1">
        <v>1.2999999999999999E-2</v>
      </c>
      <c r="G83" s="19">
        <f>(((E83/12)^2)/4)*3.14159</f>
        <v>19.634937499999999</v>
      </c>
      <c r="H83" s="1">
        <f>G83/((E83/12)*3.14159)</f>
        <v>1.25</v>
      </c>
      <c r="I83" s="3">
        <f>I$71</f>
        <v>112</v>
      </c>
      <c r="J83" s="22">
        <f>I83/G83</f>
        <v>5.7041179784758675</v>
      </c>
      <c r="K83" s="53">
        <f>(J83*(F83/1.486)*(1/(H83^0.6667)))^2</f>
        <v>1.8492953317105548E-3</v>
      </c>
      <c r="L83" s="24">
        <v>1</v>
      </c>
      <c r="M83" s="25">
        <f>(M86+(D84*K83))+L84</f>
        <v>4946.0214302854101</v>
      </c>
      <c r="N83" s="26">
        <f>K83*D84</f>
        <v>0.4752689002496126</v>
      </c>
      <c r="P83" s="22"/>
      <c r="Q83" s="19"/>
      <c r="S83" s="1"/>
      <c r="T83" s="34"/>
      <c r="U83" s="1"/>
      <c r="V83" s="34"/>
      <c r="W83" s="40"/>
    </row>
    <row r="84" spans="1:23">
      <c r="A84" s="37" t="s">
        <v>47</v>
      </c>
      <c r="B84" s="37">
        <v>9</v>
      </c>
      <c r="C84" s="38">
        <v>1413.26</v>
      </c>
      <c r="D84" s="21">
        <v>257</v>
      </c>
      <c r="E84" s="1"/>
      <c r="F84" s="1"/>
      <c r="G84" s="1"/>
      <c r="H84" s="1"/>
      <c r="I84" s="3"/>
      <c r="K84" s="53"/>
      <c r="L84" s="29">
        <f>L83*0.05*((J83^2)/64.4)</f>
        <v>2.526161639159287E-2</v>
      </c>
      <c r="M84" s="25"/>
      <c r="P84" s="22"/>
      <c r="Q84" s="19"/>
      <c r="S84" s="1"/>
      <c r="T84" s="34"/>
      <c r="U84" s="1"/>
      <c r="V84" s="34"/>
      <c r="W84" s="40"/>
    </row>
    <row r="85" spans="1:23">
      <c r="C85" s="38"/>
      <c r="D85" s="21"/>
      <c r="E85" s="1"/>
      <c r="F85" s="1"/>
      <c r="G85" s="1"/>
      <c r="H85" s="1"/>
      <c r="I85" s="3"/>
      <c r="J85" s="22"/>
      <c r="K85" s="53"/>
      <c r="L85">
        <v>4955.3</v>
      </c>
      <c r="M85" s="60"/>
      <c r="P85" s="22"/>
      <c r="Q85" s="19"/>
      <c r="S85" s="1"/>
      <c r="T85" s="34"/>
      <c r="U85" s="1"/>
      <c r="V85" s="34"/>
      <c r="W85" s="40"/>
    </row>
    <row r="86" spans="1:23">
      <c r="A86" t="str">
        <f>A84</f>
        <v>Tee MH Central</v>
      </c>
      <c r="C86" s="22">
        <f>C84</f>
        <v>1413.26</v>
      </c>
      <c r="D86" s="21"/>
      <c r="E86" s="1">
        <v>60</v>
      </c>
      <c r="F86" s="1">
        <v>1.2999999999999999E-2</v>
      </c>
      <c r="G86" s="19">
        <f>(((E86/12)^2)/4)*3.14159</f>
        <v>19.634937499999999</v>
      </c>
      <c r="H86" s="1">
        <f>G86/((E86/12)*3.14159)</f>
        <v>1.25</v>
      </c>
      <c r="I86" s="3">
        <f>I$71</f>
        <v>112</v>
      </c>
      <c r="J86" s="22">
        <f>I86/G86</f>
        <v>5.7041179784758675</v>
      </c>
      <c r="K86" s="53">
        <f>(J86*(F86/1.486)*(1/(H86^0.6667)))^2</f>
        <v>1.8492953317105548E-3</v>
      </c>
      <c r="L86" s="24">
        <v>1</v>
      </c>
      <c r="M86" s="25">
        <f>(M89+(D87*K86))+L87</f>
        <v>4945.5208997687687</v>
      </c>
      <c r="N86" s="26">
        <f>K86*D87</f>
        <v>1.4794362653684438E-2</v>
      </c>
      <c r="P86" s="22"/>
      <c r="Q86" s="19"/>
      <c r="S86" s="1"/>
      <c r="T86" s="34"/>
      <c r="U86" s="1"/>
      <c r="V86" s="34"/>
      <c r="W86" s="40"/>
    </row>
    <row r="87" spans="1:23">
      <c r="A87" s="37" t="s">
        <v>48</v>
      </c>
      <c r="B87" s="37">
        <v>8</v>
      </c>
      <c r="C87" s="38">
        <v>1421.26</v>
      </c>
      <c r="D87" s="21">
        <f>-C86+C87</f>
        <v>8</v>
      </c>
      <c r="E87" s="1"/>
      <c r="F87" s="1"/>
      <c r="G87" s="1"/>
      <c r="H87" s="1"/>
      <c r="I87" s="3"/>
      <c r="K87" s="53"/>
      <c r="L87" s="29">
        <f>L86*0.05*((J86^2)/64.4)</f>
        <v>2.526161639159287E-2</v>
      </c>
      <c r="M87" s="25"/>
      <c r="P87" s="22"/>
      <c r="Q87" s="19"/>
      <c r="S87" s="1"/>
      <c r="T87" s="34"/>
      <c r="U87" s="1"/>
      <c r="V87" s="34"/>
      <c r="W87" s="40"/>
    </row>
    <row r="88" spans="1:23">
      <c r="C88" s="38"/>
      <c r="D88" s="21"/>
      <c r="E88" s="1"/>
      <c r="F88" s="1"/>
      <c r="G88" s="1"/>
      <c r="H88" s="1"/>
      <c r="I88" s="3"/>
      <c r="J88" s="22"/>
      <c r="K88" s="53"/>
      <c r="L88" s="29"/>
      <c r="M88" s="60"/>
      <c r="P88" s="22"/>
      <c r="Q88" s="19"/>
      <c r="S88" s="1"/>
      <c r="T88" s="34"/>
      <c r="U88" s="1"/>
      <c r="V88" s="34"/>
      <c r="W88" s="40"/>
    </row>
    <row r="89" spans="1:23">
      <c r="A89" t="str">
        <f>A87</f>
        <v>Bend Central at 46th St</v>
      </c>
      <c r="C89" s="22">
        <f>C87</f>
        <v>1421.26</v>
      </c>
      <c r="D89" s="21"/>
      <c r="E89" s="1">
        <v>60</v>
      </c>
      <c r="F89" s="1">
        <v>1.2999999999999999E-2</v>
      </c>
      <c r="G89" s="19">
        <f>(((E89/12)^2)/4)*3.14159</f>
        <v>19.634937499999999</v>
      </c>
      <c r="H89" s="1">
        <f>G89/((E89/12)*3.14159)</f>
        <v>1.25</v>
      </c>
      <c r="I89" s="3">
        <f>I$71</f>
        <v>112</v>
      </c>
      <c r="J89" s="22">
        <f>I89/G89</f>
        <v>5.7041179784758675</v>
      </c>
      <c r="K89" s="53">
        <f>(J89*(F89/1.486)*(1/(H89^0.6667)))^2</f>
        <v>1.8492953317105548E-3</v>
      </c>
      <c r="L89" s="24">
        <v>1</v>
      </c>
      <c r="M89" s="25">
        <f>(M92+(D90*K89))+L90</f>
        <v>4945.4808437897236</v>
      </c>
      <c r="N89" s="26">
        <f>K89*D90</f>
        <v>4.4383087961053315E-2</v>
      </c>
      <c r="P89" s="22"/>
      <c r="Q89" s="19"/>
      <c r="S89" s="1"/>
      <c r="T89" s="34"/>
      <c r="U89" s="1"/>
      <c r="V89" s="34"/>
      <c r="W89" s="40"/>
    </row>
    <row r="90" spans="1:23">
      <c r="A90" s="37" t="s">
        <v>49</v>
      </c>
      <c r="B90" s="37">
        <v>7</v>
      </c>
      <c r="C90" s="38">
        <v>2493.34</v>
      </c>
      <c r="D90" s="21">
        <v>24</v>
      </c>
      <c r="E90" s="1"/>
      <c r="F90" s="1"/>
      <c r="G90" s="1"/>
      <c r="H90" s="1"/>
      <c r="I90" s="3"/>
      <c r="K90" s="53"/>
      <c r="L90" s="29">
        <f>L89*0.05*((J89^2)/64.4)</f>
        <v>2.526161639159287E-2</v>
      </c>
      <c r="M90" s="25"/>
      <c r="P90" s="22"/>
      <c r="Q90" s="19"/>
      <c r="S90" s="1"/>
      <c r="T90" s="34"/>
      <c r="U90" s="1"/>
      <c r="V90" s="34"/>
      <c r="W90" s="40"/>
    </row>
    <row r="91" spans="1:23">
      <c r="C91" s="38"/>
      <c r="D91" s="21"/>
      <c r="E91" s="1"/>
      <c r="F91" s="1"/>
      <c r="G91" s="1"/>
      <c r="H91" s="1"/>
      <c r="I91" s="3"/>
      <c r="J91" s="22"/>
      <c r="K91" s="53"/>
      <c r="L91" s="29"/>
      <c r="M91" s="60"/>
      <c r="P91" s="22"/>
      <c r="Q91" s="19"/>
      <c r="S91" s="1"/>
      <c r="T91" s="34"/>
      <c r="U91" s="1"/>
      <c r="V91" s="34"/>
      <c r="W91" s="40"/>
    </row>
    <row r="92" spans="1:23">
      <c r="A92" t="str">
        <f>A90</f>
        <v>MH Central at 46 St</v>
      </c>
      <c r="C92" s="22">
        <f>C90</f>
        <v>2493.34</v>
      </c>
      <c r="D92" s="21"/>
      <c r="E92" s="1">
        <v>60</v>
      </c>
      <c r="F92" s="1">
        <v>1.2999999999999999E-2</v>
      </c>
      <c r="G92" s="19">
        <f>(((E92/12)^2)/4)*3.14159</f>
        <v>19.634937499999999</v>
      </c>
      <c r="H92" s="1">
        <f>G92/((E92/12)*3.14159)</f>
        <v>1.25</v>
      </c>
      <c r="I92" s="3">
        <f>I$71</f>
        <v>112</v>
      </c>
      <c r="J92" s="22">
        <f>I92/G92</f>
        <v>5.7041179784758675</v>
      </c>
      <c r="K92" s="53">
        <f>(J92*(F92/1.486)*(1/(H92^0.6667)))^2</f>
        <v>1.8492953317105548E-3</v>
      </c>
      <c r="L92" s="24">
        <v>1</v>
      </c>
      <c r="M92" s="25">
        <f>(M95+(D93*K92))+L93</f>
        <v>4945.4111990853708</v>
      </c>
      <c r="N92" s="26">
        <f>K92*D93</f>
        <v>2.9588725307368877E-2</v>
      </c>
      <c r="P92" s="22"/>
      <c r="Q92" s="19"/>
      <c r="S92" s="1"/>
      <c r="T92" s="34"/>
      <c r="U92" s="1"/>
      <c r="V92" s="34"/>
      <c r="W92" s="40"/>
    </row>
    <row r="93" spans="1:23">
      <c r="A93" s="37" t="s">
        <v>50</v>
      </c>
      <c r="B93" s="37">
        <v>6</v>
      </c>
      <c r="C93" s="38">
        <v>2477.34</v>
      </c>
      <c r="D93" s="21">
        <f>C92-C93</f>
        <v>16</v>
      </c>
      <c r="E93" s="1"/>
      <c r="F93" s="1"/>
      <c r="G93" s="1"/>
      <c r="H93" s="1"/>
      <c r="I93" s="3"/>
      <c r="K93" s="53"/>
      <c r="L93" s="29">
        <f>L92*0.05*((J92^2)/64.4)</f>
        <v>2.526161639159287E-2</v>
      </c>
      <c r="M93" s="25"/>
      <c r="P93" s="22"/>
      <c r="Q93" s="19"/>
      <c r="S93" s="1"/>
      <c r="T93" s="34"/>
      <c r="U93" s="1"/>
      <c r="V93" s="34"/>
      <c r="W93" s="40"/>
    </row>
    <row r="94" spans="1:23">
      <c r="C94" s="38"/>
      <c r="D94" s="21"/>
      <c r="E94" s="1"/>
      <c r="F94" s="1"/>
      <c r="G94" s="1"/>
      <c r="H94" s="1"/>
      <c r="I94" s="3"/>
      <c r="J94" s="22"/>
      <c r="K94" s="53"/>
      <c r="L94">
        <v>4953.7</v>
      </c>
      <c r="M94" s="60"/>
      <c r="P94" s="22"/>
      <c r="Q94" s="19"/>
      <c r="S94" s="1"/>
      <c r="T94" s="34"/>
      <c r="U94" s="1"/>
      <c r="V94" s="34"/>
      <c r="W94" s="40"/>
    </row>
    <row r="95" spans="1:23">
      <c r="A95" t="str">
        <f>A93</f>
        <v>MH 16Ft S of Central at 46th St</v>
      </c>
      <c r="C95" s="22">
        <f>C93</f>
        <v>2477.34</v>
      </c>
      <c r="D95" s="21"/>
      <c r="E95" s="1">
        <v>60</v>
      </c>
      <c r="F95" s="1">
        <v>1.2999999999999999E-2</v>
      </c>
      <c r="G95" s="19">
        <f>(((E95/12)^2)/4)*3.14159</f>
        <v>19.634937499999999</v>
      </c>
      <c r="H95" s="1">
        <f>G95/((E95/12)*3.14159)</f>
        <v>1.25</v>
      </c>
      <c r="I95" s="3">
        <f>I$71</f>
        <v>112</v>
      </c>
      <c r="J95" s="22">
        <f>I95/G95</f>
        <v>5.7041179784758675</v>
      </c>
      <c r="K95" s="53">
        <f>(J95*(F95/1.486)*(1/(H95^0.6667)))^2</f>
        <v>1.8492953317105548E-3</v>
      </c>
      <c r="L95" s="24">
        <v>1</v>
      </c>
      <c r="M95" s="25">
        <f>(M98+(D96*K95))+L96</f>
        <v>4945.3563487436713</v>
      </c>
      <c r="N95" s="26">
        <f>K95*D96</f>
        <v>0.8210871272794863</v>
      </c>
      <c r="P95" s="22"/>
      <c r="Q95" s="19"/>
      <c r="S95" s="1"/>
      <c r="T95" s="34"/>
      <c r="U95" s="1"/>
      <c r="V95" s="34"/>
      <c r="W95" s="35"/>
    </row>
    <row r="96" spans="1:23">
      <c r="A96" s="37" t="s">
        <v>51</v>
      </c>
      <c r="B96">
        <v>5</v>
      </c>
      <c r="C96" s="38">
        <v>2032.8</v>
      </c>
      <c r="D96" s="21">
        <v>444</v>
      </c>
      <c r="E96" s="1"/>
      <c r="F96" s="1"/>
      <c r="G96" s="1"/>
      <c r="H96" s="1"/>
      <c r="I96" s="3"/>
      <c r="K96" s="53"/>
      <c r="L96" s="29">
        <f>L95*0.05*((J95^2)/64.4)</f>
        <v>2.526161639159287E-2</v>
      </c>
      <c r="M96" s="25"/>
      <c r="P96" s="22"/>
      <c r="Q96" s="19"/>
      <c r="S96" s="1"/>
      <c r="T96" s="34"/>
      <c r="U96" s="1"/>
      <c r="V96" s="34"/>
      <c r="W96" s="40"/>
    </row>
    <row r="97" spans="1:23" s="54" customFormat="1">
      <c r="C97" s="63"/>
      <c r="D97" s="64"/>
      <c r="E97" s="65"/>
      <c r="F97" s="65"/>
      <c r="G97" s="65"/>
      <c r="H97" s="65"/>
      <c r="I97" s="66"/>
      <c r="J97" s="55"/>
      <c r="K97" s="67"/>
      <c r="L97" s="68"/>
      <c r="M97" s="69" t="s">
        <v>52</v>
      </c>
      <c r="P97" s="55"/>
      <c r="Q97" s="70"/>
      <c r="R97" s="65"/>
      <c r="S97" s="65"/>
      <c r="T97" s="59"/>
      <c r="V97" s="71"/>
      <c r="W97" s="72"/>
    </row>
    <row r="98" spans="1:23">
      <c r="A98" t="str">
        <f>A96</f>
        <v xml:space="preserve">MH S end 46th St </v>
      </c>
      <c r="C98" s="22">
        <f>C96</f>
        <v>2032.8</v>
      </c>
      <c r="D98" s="21"/>
      <c r="E98" s="1">
        <v>60</v>
      </c>
      <c r="F98" s="1">
        <v>1.2999999999999999E-2</v>
      </c>
      <c r="G98" s="19">
        <f>(((E98/12)^2)/4)*3.14159</f>
        <v>19.634937499999999</v>
      </c>
      <c r="H98" s="1">
        <f>G98/((E98/12)*3.14159)</f>
        <v>1.25</v>
      </c>
      <c r="I98" s="3">
        <f>I$71</f>
        <v>112</v>
      </c>
      <c r="J98" s="22">
        <f>I98/G98</f>
        <v>5.7041179784758675</v>
      </c>
      <c r="K98" s="53">
        <f>(J98*(F98/1.486)*(1/(H98^0.6667)))^2</f>
        <v>1.8492953317105548E-3</v>
      </c>
      <c r="L98" s="24">
        <v>1</v>
      </c>
      <c r="M98" s="73">
        <v>4944.51</v>
      </c>
      <c r="N98" s="26">
        <f>K98*D99</f>
        <v>0.41609144963487482</v>
      </c>
      <c r="O98" t="s">
        <v>53</v>
      </c>
      <c r="P98" s="22"/>
      <c r="Q98" s="19"/>
      <c r="S98" s="1"/>
      <c r="T98" s="34"/>
      <c r="U98" s="1"/>
      <c r="V98" s="34"/>
      <c r="W98" s="40"/>
    </row>
    <row r="99" spans="1:23">
      <c r="A99" s="37" t="s">
        <v>54</v>
      </c>
      <c r="B99" s="37">
        <v>4</v>
      </c>
      <c r="C99" s="38">
        <v>881</v>
      </c>
      <c r="D99" s="21">
        <v>225</v>
      </c>
      <c r="E99" s="1"/>
      <c r="F99" s="1"/>
      <c r="G99" s="1"/>
      <c r="H99" s="1"/>
      <c r="I99" s="3"/>
      <c r="K99" s="53"/>
      <c r="L99" s="29">
        <f>L98*0.05*((J98^2)/64.4)</f>
        <v>2.526161639159287E-2</v>
      </c>
      <c r="M99" s="38"/>
      <c r="P99" s="22"/>
      <c r="Q99" s="19"/>
      <c r="S99" s="1"/>
      <c r="T99" s="34"/>
      <c r="U99" s="1"/>
      <c r="V99" s="34"/>
      <c r="W99" s="40"/>
    </row>
    <row r="100" spans="1:23">
      <c r="A100" s="33"/>
      <c r="B100" s="54"/>
      <c r="C100" s="38"/>
      <c r="D100" s="74"/>
      <c r="E100" s="1"/>
      <c r="F100" s="1"/>
      <c r="G100" s="1"/>
      <c r="H100" s="1"/>
      <c r="I100" s="30"/>
      <c r="J100" s="22"/>
      <c r="K100" s="53"/>
      <c r="L100" s="29"/>
      <c r="P100" s="22"/>
      <c r="Q100" s="19"/>
      <c r="S100" s="1"/>
      <c r="T100" s="34"/>
      <c r="U100" s="1"/>
      <c r="V100" s="34"/>
      <c r="W100" s="40"/>
    </row>
    <row r="101" spans="1:23">
      <c r="A101" s="33"/>
      <c r="C101" s="22"/>
      <c r="D101" s="74"/>
      <c r="E101" s="1"/>
      <c r="F101" s="1"/>
      <c r="G101" s="19"/>
      <c r="H101" s="1"/>
      <c r="I101" s="30"/>
      <c r="J101" s="22"/>
      <c r="K101" s="53"/>
      <c r="L101" s="24"/>
      <c r="M101" s="38"/>
      <c r="N101" s="26"/>
      <c r="P101" s="22"/>
      <c r="Q101" s="19"/>
      <c r="S101" s="1"/>
      <c r="T101" s="34"/>
      <c r="U101" s="1"/>
      <c r="V101" s="34"/>
      <c r="W101" s="40"/>
    </row>
    <row r="102" spans="1:23">
      <c r="A102" s="36"/>
      <c r="B102" s="37"/>
      <c r="C102" s="38"/>
      <c r="D102" s="74"/>
      <c r="E102" s="1"/>
      <c r="F102" s="1"/>
      <c r="G102" s="1"/>
      <c r="H102" s="1"/>
      <c r="I102" s="30"/>
      <c r="K102" s="53"/>
      <c r="L102" s="29"/>
      <c r="M102" s="38"/>
      <c r="O102" s="48"/>
      <c r="P102" s="22"/>
      <c r="Q102" s="19"/>
      <c r="S102" s="1"/>
      <c r="T102" s="34"/>
      <c r="U102" s="1"/>
      <c r="V102" s="34"/>
      <c r="W102" s="40"/>
    </row>
    <row r="103" spans="1:23">
      <c r="A103" s="33"/>
      <c r="C103" s="38"/>
      <c r="D103" s="74"/>
      <c r="E103" s="1"/>
      <c r="F103" s="1"/>
      <c r="G103" s="1"/>
      <c r="H103" s="1"/>
      <c r="I103" s="30"/>
      <c r="J103" s="22"/>
      <c r="K103" s="53"/>
      <c r="L103" s="29"/>
      <c r="O103" s="48"/>
      <c r="P103" s="22"/>
      <c r="Q103" s="19"/>
      <c r="S103" s="1"/>
      <c r="T103" s="34"/>
      <c r="U103" s="1"/>
      <c r="V103" s="34"/>
      <c r="W103" s="40"/>
    </row>
    <row r="104" spans="1:23">
      <c r="A104" s="33"/>
      <c r="C104" s="22"/>
      <c r="D104" s="74"/>
      <c r="E104" s="1"/>
      <c r="F104" s="1"/>
      <c r="G104" s="19"/>
      <c r="H104" s="1"/>
      <c r="I104" s="30"/>
      <c r="J104" s="22"/>
      <c r="K104" s="53"/>
      <c r="L104" s="24"/>
      <c r="M104" s="38"/>
      <c r="N104" s="26"/>
      <c r="O104" s="48"/>
      <c r="P104" s="22"/>
      <c r="Q104" s="19"/>
      <c r="S104" s="1"/>
      <c r="T104" s="34"/>
      <c r="U104" s="1"/>
      <c r="V104" s="34"/>
      <c r="W104" s="40"/>
    </row>
    <row r="105" spans="1:23">
      <c r="A105" s="36"/>
      <c r="B105" s="37"/>
      <c r="C105" s="38"/>
      <c r="D105" s="74"/>
      <c r="E105" s="1"/>
      <c r="F105" s="1"/>
      <c r="G105" s="1"/>
      <c r="H105" s="1"/>
      <c r="I105" s="1"/>
      <c r="K105" s="53"/>
      <c r="L105" s="29"/>
      <c r="M105" s="38"/>
      <c r="O105" s="48"/>
      <c r="P105" s="22"/>
      <c r="Q105" s="19"/>
      <c r="W105" s="40"/>
    </row>
    <row r="106" spans="1:23">
      <c r="C106" s="37"/>
      <c r="D106" s="75"/>
      <c r="E106" s="1"/>
      <c r="F106" s="1"/>
      <c r="G106" s="1"/>
      <c r="H106" s="1"/>
      <c r="I106" s="1"/>
      <c r="J106" s="22"/>
      <c r="K106" s="53"/>
      <c r="L106" s="29"/>
    </row>
    <row r="107" spans="1:23">
      <c r="C107" s="37"/>
      <c r="D107" s="75"/>
      <c r="E107" s="1"/>
      <c r="F107" s="1"/>
      <c r="G107" s="1"/>
      <c r="H107" s="1"/>
      <c r="I107" s="1"/>
      <c r="J107" s="22"/>
      <c r="K107" s="53"/>
      <c r="L107" s="29"/>
    </row>
    <row r="108" spans="1:23">
      <c r="B108" s="37"/>
      <c r="C108" s="37"/>
      <c r="D108" s="75"/>
      <c r="E108" s="1"/>
      <c r="F108" s="1"/>
      <c r="G108" s="1"/>
      <c r="H108" s="1"/>
      <c r="I108" s="1"/>
      <c r="J108" s="22"/>
      <c r="K108" s="53"/>
      <c r="L108" s="29"/>
    </row>
    <row r="109" spans="1:23">
      <c r="C109" s="37"/>
      <c r="D109" s="75"/>
      <c r="E109" s="1"/>
      <c r="F109" s="1"/>
      <c r="G109" s="1"/>
      <c r="H109" s="1"/>
      <c r="I109" s="1"/>
      <c r="J109" s="22"/>
      <c r="K109" s="53"/>
      <c r="L109" s="29"/>
    </row>
    <row r="110" spans="1:23">
      <c r="C110" s="37"/>
      <c r="D110" s="75"/>
      <c r="E110" s="1"/>
      <c r="F110" s="1"/>
      <c r="G110" s="1"/>
      <c r="H110" s="1"/>
      <c r="I110" s="1"/>
      <c r="J110" s="22"/>
      <c r="K110" s="53"/>
      <c r="L110" s="29"/>
    </row>
    <row r="111" spans="1:23">
      <c r="C111" s="37"/>
      <c r="D111" s="75"/>
      <c r="E111" s="1"/>
      <c r="F111" s="1"/>
      <c r="G111" s="1"/>
      <c r="H111" s="1"/>
      <c r="I111" s="1"/>
      <c r="J111" s="22"/>
      <c r="K111" s="53"/>
      <c r="L111" s="29"/>
    </row>
    <row r="112" spans="1:23">
      <c r="C112" s="37"/>
      <c r="D112" s="75"/>
      <c r="E112" s="1"/>
      <c r="F112" s="1"/>
      <c r="G112" s="1"/>
      <c r="H112" s="1"/>
      <c r="I112" s="1"/>
      <c r="J112" s="22"/>
      <c r="K112" s="53"/>
      <c r="L112" s="29"/>
    </row>
    <row r="113" spans="1:18">
      <c r="C113" s="37"/>
      <c r="D113" s="75"/>
      <c r="E113" s="1"/>
      <c r="F113" s="1"/>
      <c r="G113" s="1"/>
      <c r="H113" s="1"/>
      <c r="I113" s="1"/>
      <c r="J113" s="22"/>
      <c r="K113" s="53"/>
      <c r="L113" s="29"/>
    </row>
    <row r="114" spans="1:18" s="54" customFormat="1">
      <c r="A114" s="76"/>
      <c r="B114" s="76"/>
      <c r="D114" s="77"/>
      <c r="Q114" s="65"/>
      <c r="R114" s="65"/>
    </row>
    <row r="115" spans="1:18" s="54" customFormat="1">
      <c r="D115" s="77"/>
      <c r="M115" s="63"/>
      <c r="Q115" s="65"/>
      <c r="R115" s="65"/>
    </row>
    <row r="116" spans="1:18" s="54" customFormat="1">
      <c r="C116" s="78"/>
      <c r="D116" s="79"/>
      <c r="E116" s="65"/>
      <c r="F116" s="65"/>
      <c r="G116" s="70"/>
      <c r="H116" s="65"/>
      <c r="I116" s="65"/>
      <c r="J116" s="55"/>
      <c r="K116" s="67"/>
      <c r="L116" s="80"/>
      <c r="M116" s="63"/>
      <c r="Q116" s="65"/>
      <c r="R116" s="65"/>
    </row>
    <row r="117" spans="1:18" s="54" customFormat="1">
      <c r="A117" s="78"/>
      <c r="B117" s="78"/>
      <c r="C117" s="78"/>
      <c r="D117" s="79"/>
      <c r="E117" s="65"/>
      <c r="F117" s="65"/>
      <c r="G117" s="65"/>
      <c r="H117" s="65"/>
      <c r="I117" s="65"/>
      <c r="K117" s="67"/>
      <c r="L117" s="68"/>
      <c r="Q117" s="65"/>
      <c r="R117" s="65"/>
    </row>
    <row r="118" spans="1:18" s="54" customFormat="1">
      <c r="C118" s="78"/>
      <c r="D118" s="77"/>
      <c r="M118" s="63"/>
      <c r="Q118" s="65"/>
      <c r="R118" s="65"/>
    </row>
    <row r="119" spans="1:18" s="54" customFormat="1">
      <c r="D119" s="79"/>
      <c r="E119" s="65"/>
      <c r="F119" s="65"/>
      <c r="G119" s="70"/>
      <c r="H119" s="65"/>
      <c r="I119" s="65"/>
      <c r="J119" s="55"/>
      <c r="K119" s="67"/>
      <c r="L119" s="80"/>
      <c r="M119" s="63"/>
      <c r="Q119" s="65"/>
      <c r="R119" s="65"/>
    </row>
    <row r="120" spans="1:18" s="54" customFormat="1">
      <c r="A120" s="78"/>
      <c r="B120" s="78"/>
      <c r="C120" s="78"/>
      <c r="D120" s="79"/>
      <c r="E120" s="65"/>
      <c r="F120" s="65"/>
      <c r="G120" s="65"/>
      <c r="H120" s="65"/>
      <c r="I120" s="65"/>
      <c r="K120" s="67"/>
      <c r="L120" s="68"/>
      <c r="Q120" s="65"/>
      <c r="R120" s="65"/>
    </row>
    <row r="121" spans="1:18" s="54" customFormat="1">
      <c r="D121" s="77"/>
      <c r="M121" s="63"/>
      <c r="Q121" s="65"/>
      <c r="R121" s="65"/>
    </row>
    <row r="122" spans="1:18" s="54" customFormat="1">
      <c r="D122" s="79"/>
      <c r="E122" s="65"/>
      <c r="F122" s="65"/>
      <c r="G122" s="70"/>
      <c r="H122" s="65"/>
      <c r="I122" s="65"/>
      <c r="J122" s="55"/>
      <c r="K122" s="67"/>
      <c r="L122" s="80"/>
      <c r="M122" s="63"/>
      <c r="Q122" s="65"/>
      <c r="R122" s="65"/>
    </row>
    <row r="123" spans="1:18" s="54" customFormat="1">
      <c r="A123" s="78"/>
      <c r="B123" s="78"/>
      <c r="C123" s="78"/>
      <c r="D123" s="79"/>
      <c r="E123" s="65"/>
      <c r="F123" s="65"/>
      <c r="G123" s="65"/>
      <c r="H123" s="65"/>
      <c r="I123" s="65"/>
      <c r="K123" s="67"/>
      <c r="L123" s="68"/>
      <c r="Q123" s="65"/>
      <c r="R123" s="65"/>
    </row>
    <row r="124" spans="1:18" s="54" customFormat="1">
      <c r="D124" s="77"/>
      <c r="M124" s="63"/>
      <c r="Q124" s="65"/>
      <c r="R124" s="65"/>
    </row>
    <row r="125" spans="1:18" s="54" customFormat="1">
      <c r="D125" s="79"/>
      <c r="E125" s="65"/>
      <c r="F125" s="65"/>
      <c r="G125" s="70"/>
      <c r="H125" s="65"/>
      <c r="I125" s="65"/>
      <c r="J125" s="55"/>
      <c r="K125" s="67"/>
      <c r="L125" s="80"/>
      <c r="M125" s="63"/>
      <c r="Q125" s="65"/>
      <c r="R125" s="65"/>
    </row>
    <row r="126" spans="1:18" s="54" customFormat="1">
      <c r="A126" s="78"/>
      <c r="B126" s="78"/>
      <c r="C126" s="78"/>
      <c r="D126" s="79"/>
      <c r="E126" s="65"/>
      <c r="F126" s="65"/>
      <c r="G126" s="65"/>
      <c r="H126" s="65"/>
      <c r="I126" s="65"/>
      <c r="K126" s="67"/>
      <c r="L126" s="68"/>
      <c r="Q126" s="65"/>
      <c r="R126" s="65"/>
    </row>
    <row r="127" spans="1:18" s="54" customFormat="1">
      <c r="D127" s="77"/>
      <c r="M127" s="63"/>
      <c r="Q127" s="65"/>
      <c r="R127" s="65"/>
    </row>
    <row r="128" spans="1:18" s="54" customFormat="1">
      <c r="D128" s="79"/>
      <c r="E128" s="65"/>
      <c r="F128" s="65"/>
      <c r="G128" s="70"/>
      <c r="H128" s="65"/>
      <c r="I128" s="65"/>
      <c r="J128" s="55"/>
      <c r="K128" s="67"/>
      <c r="L128" s="80"/>
      <c r="M128" s="63"/>
      <c r="Q128" s="65"/>
      <c r="R128" s="65"/>
    </row>
    <row r="129" spans="1:18" s="54" customFormat="1">
      <c r="A129" s="78"/>
      <c r="B129" s="78"/>
      <c r="C129" s="78"/>
      <c r="D129" s="79"/>
      <c r="E129" s="65"/>
      <c r="F129" s="65"/>
      <c r="G129" s="65"/>
      <c r="H129" s="65"/>
      <c r="I129" s="65"/>
      <c r="K129" s="67"/>
      <c r="L129" s="68"/>
      <c r="Q129" s="65"/>
      <c r="R129" s="65"/>
    </row>
    <row r="130" spans="1:18" s="54" customFormat="1">
      <c r="D130" s="77"/>
      <c r="M130" s="63"/>
      <c r="Q130" s="65"/>
      <c r="R130" s="65"/>
    </row>
    <row r="131" spans="1:18" s="54" customFormat="1">
      <c r="D131" s="79"/>
      <c r="E131" s="65"/>
      <c r="F131" s="65"/>
      <c r="G131" s="70"/>
      <c r="H131" s="65"/>
      <c r="I131" s="65"/>
      <c r="J131" s="55"/>
      <c r="K131" s="67"/>
      <c r="L131" s="80"/>
      <c r="M131" s="63"/>
      <c r="Q131" s="65"/>
      <c r="R131" s="65"/>
    </row>
    <row r="132" spans="1:18" s="54" customFormat="1">
      <c r="A132" s="78"/>
      <c r="B132" s="78"/>
      <c r="C132" s="78"/>
      <c r="D132" s="79"/>
      <c r="E132" s="65"/>
      <c r="F132" s="65"/>
      <c r="G132" s="65"/>
      <c r="H132" s="65"/>
      <c r="I132" s="65"/>
      <c r="K132" s="67"/>
      <c r="L132" s="68"/>
      <c r="Q132" s="65"/>
      <c r="R132" s="65"/>
    </row>
    <row r="133" spans="1:18" s="54" customFormat="1">
      <c r="D133" s="77"/>
      <c r="M133" s="63"/>
      <c r="Q133" s="65"/>
      <c r="R133" s="65"/>
    </row>
    <row r="134" spans="1:18" s="54" customFormat="1">
      <c r="D134" s="79"/>
      <c r="E134" s="65"/>
      <c r="F134" s="65"/>
      <c r="G134" s="70"/>
      <c r="H134" s="65"/>
      <c r="I134" s="65"/>
      <c r="J134" s="55"/>
      <c r="K134" s="67"/>
      <c r="L134" s="80"/>
      <c r="M134" s="63"/>
      <c r="Q134" s="65"/>
      <c r="R134" s="65"/>
    </row>
    <row r="135" spans="1:18" s="54" customFormat="1">
      <c r="A135" s="78"/>
      <c r="B135" s="78"/>
      <c r="C135" s="78"/>
      <c r="D135" s="79"/>
      <c r="E135" s="65"/>
      <c r="F135" s="65"/>
      <c r="G135" s="65"/>
      <c r="H135" s="65"/>
      <c r="I135" s="65"/>
      <c r="K135" s="67"/>
      <c r="L135" s="68"/>
      <c r="Q135" s="65"/>
      <c r="R135" s="65"/>
    </row>
    <row r="136" spans="1:18" s="54" customFormat="1">
      <c r="D136" s="77"/>
      <c r="M136" s="63"/>
      <c r="Q136" s="65"/>
      <c r="R136" s="65"/>
    </row>
    <row r="137" spans="1:18" s="54" customFormat="1">
      <c r="D137" s="79"/>
      <c r="E137" s="65"/>
      <c r="F137" s="65"/>
      <c r="G137" s="70"/>
      <c r="H137" s="65"/>
      <c r="I137" s="65"/>
      <c r="J137" s="55"/>
      <c r="K137" s="67"/>
      <c r="L137" s="80"/>
      <c r="M137" s="63"/>
      <c r="Q137" s="65"/>
      <c r="R137" s="65"/>
    </row>
    <row r="138" spans="1:18" s="54" customFormat="1">
      <c r="A138" s="78"/>
      <c r="B138" s="78"/>
      <c r="C138" s="78"/>
      <c r="D138" s="79"/>
      <c r="E138" s="65"/>
      <c r="F138" s="65"/>
      <c r="G138" s="65"/>
      <c r="H138" s="65"/>
      <c r="I138" s="65"/>
      <c r="K138" s="67"/>
      <c r="L138" s="68"/>
      <c r="Q138" s="65"/>
      <c r="R138" s="65"/>
    </row>
    <row r="139" spans="1:18" s="54" customFormat="1">
      <c r="D139" s="77"/>
      <c r="M139" s="63"/>
      <c r="Q139" s="65"/>
      <c r="R139" s="65"/>
    </row>
    <row r="140" spans="1:18" s="54" customFormat="1">
      <c r="D140" s="79"/>
      <c r="E140" s="65"/>
      <c r="F140" s="65"/>
      <c r="G140" s="70"/>
      <c r="H140" s="81"/>
      <c r="I140" s="65"/>
      <c r="J140" s="55"/>
      <c r="K140" s="67"/>
      <c r="L140" s="80"/>
      <c r="M140" s="63"/>
      <c r="Q140" s="65"/>
      <c r="R140" s="65"/>
    </row>
    <row r="141" spans="1:18" s="54" customFormat="1">
      <c r="A141" s="78"/>
      <c r="B141" s="78"/>
      <c r="C141" s="78"/>
      <c r="D141" s="79"/>
      <c r="E141" s="65"/>
      <c r="F141" s="65"/>
      <c r="G141" s="65"/>
      <c r="H141" s="65"/>
      <c r="I141" s="65"/>
      <c r="K141" s="67"/>
      <c r="L141" s="68"/>
      <c r="M141" s="63"/>
      <c r="Q141" s="65"/>
      <c r="R141" s="65"/>
    </row>
    <row r="142" spans="1:18" s="54" customFormat="1">
      <c r="D142" s="77"/>
      <c r="Q142" s="65"/>
      <c r="R142" s="65"/>
    </row>
    <row r="143" spans="1:18" s="54" customFormat="1">
      <c r="D143" s="77"/>
      <c r="Q143" s="65"/>
      <c r="R143" s="65"/>
    </row>
    <row r="144" spans="1:18" s="54" customFormat="1">
      <c r="D144" s="79"/>
      <c r="E144" s="65"/>
      <c r="F144" s="65"/>
      <c r="G144" s="70"/>
      <c r="H144" s="65"/>
      <c r="I144" s="65"/>
      <c r="J144" s="55"/>
      <c r="K144" s="67"/>
      <c r="L144" s="80"/>
      <c r="M144" s="63"/>
      <c r="Q144" s="65"/>
      <c r="R144" s="65"/>
    </row>
    <row r="145" spans="3:18" s="54" customFormat="1">
      <c r="C145" s="78"/>
      <c r="D145" s="79"/>
      <c r="E145" s="65"/>
      <c r="F145" s="65"/>
      <c r="G145" s="65"/>
      <c r="H145" s="65"/>
      <c r="I145" s="65"/>
      <c r="K145" s="67"/>
      <c r="L145" s="68"/>
      <c r="M145" s="63"/>
      <c r="Q145" s="65"/>
      <c r="R145" s="65"/>
    </row>
    <row r="146" spans="3:18" s="54" customFormat="1">
      <c r="D146" s="77"/>
      <c r="Q146" s="65"/>
      <c r="R146" s="65"/>
    </row>
    <row r="147" spans="3:18" s="54" customFormat="1">
      <c r="D147" s="79"/>
      <c r="E147" s="65"/>
      <c r="F147" s="65"/>
      <c r="G147" s="70"/>
      <c r="H147" s="65"/>
      <c r="I147" s="65"/>
      <c r="J147" s="55"/>
      <c r="K147" s="67"/>
      <c r="L147" s="80"/>
      <c r="M147" s="63"/>
      <c r="Q147" s="65"/>
      <c r="R147" s="65"/>
    </row>
    <row r="148" spans="3:18" s="54" customFormat="1">
      <c r="C148" s="78"/>
      <c r="D148" s="79"/>
      <c r="E148" s="65"/>
      <c r="F148" s="65"/>
      <c r="G148" s="65"/>
      <c r="H148" s="65"/>
      <c r="I148" s="65"/>
      <c r="K148" s="67"/>
      <c r="L148" s="68"/>
      <c r="M148" s="63"/>
      <c r="Q148" s="65"/>
      <c r="R148" s="65"/>
    </row>
    <row r="149" spans="3:18" s="54" customFormat="1">
      <c r="D149" s="77"/>
      <c r="Q149" s="65"/>
      <c r="R149" s="65"/>
    </row>
    <row r="150" spans="3:18" s="54" customFormat="1">
      <c r="D150" s="77"/>
      <c r="Q150" s="65"/>
      <c r="R150" s="65"/>
    </row>
    <row r="151" spans="3:18" s="54" customFormat="1">
      <c r="D151" s="77"/>
      <c r="Q151" s="65"/>
      <c r="R151" s="65"/>
    </row>
    <row r="152" spans="3:18" s="54" customFormat="1">
      <c r="D152" s="77"/>
      <c r="Q152" s="65"/>
      <c r="R152" s="65"/>
    </row>
    <row r="153" spans="3:18" s="54" customFormat="1">
      <c r="D153" s="77"/>
      <c r="Q153" s="65"/>
      <c r="R153" s="65"/>
    </row>
    <row r="154" spans="3:18" s="54" customFormat="1">
      <c r="D154" s="77"/>
      <c r="Q154" s="65"/>
      <c r="R154" s="65"/>
    </row>
    <row r="155" spans="3:18" s="54" customFormat="1">
      <c r="D155" s="77"/>
      <c r="Q155" s="65"/>
      <c r="R155" s="65"/>
    </row>
    <row r="156" spans="3:18" s="54" customFormat="1">
      <c r="D156" s="77"/>
      <c r="Q156" s="65"/>
      <c r="R156" s="65"/>
    </row>
  </sheetData>
  <printOptions gridLines="1"/>
  <pageMargins left="0.69" right="0.19" top="0.5" bottom="0.5" header="0.3" footer="0.3"/>
  <pageSetup scale="66" fitToHeight="2" orientation="portrait" r:id="rId1"/>
  <headerFooter>
    <oddHeader>&amp;C&amp;"-,Bold"&amp;14Hydraulic Grade Line Calculation</oddHeader>
  </headerFooter>
  <rowBreaks count="1" manualBreakCount="1">
    <brk id="60" max="12" man="1"/>
  </rowBreaks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algm</dc:creator>
  <cp:lastModifiedBy>algm</cp:lastModifiedBy>
  <cp:lastPrinted>2017-11-28T20:59:07Z</cp:lastPrinted>
  <dcterms:created xsi:type="dcterms:W3CDTF">2017-11-28T20:50:56Z</dcterms:created>
  <dcterms:modified xsi:type="dcterms:W3CDTF">2017-11-28T21:05:18Z</dcterms:modified>
</cp:coreProperties>
</file>