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 l="1"/>
  <c r="D12" i="2" s="1"/>
  <c r="P72" i="1" l="1"/>
  <c r="Q72" i="1" s="1"/>
  <c r="P73" i="1"/>
  <c r="Q73" i="1" s="1"/>
  <c r="P74" i="1"/>
  <c r="Q74" i="1" s="1"/>
  <c r="P75" i="1"/>
  <c r="Q75" i="1"/>
  <c r="P59" i="1"/>
  <c r="P60" i="1"/>
  <c r="Q60" i="1" s="1"/>
  <c r="P61" i="1"/>
  <c r="P62" i="1"/>
  <c r="Q62" i="1" s="1"/>
  <c r="Q59" i="1"/>
  <c r="Q61" i="1"/>
  <c r="P46" i="1"/>
  <c r="P47" i="1"/>
  <c r="P48" i="1"/>
  <c r="P49" i="1"/>
  <c r="Q46" i="1"/>
  <c r="Q47" i="1"/>
  <c r="Q48" i="1"/>
  <c r="Q49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P67" i="1" l="1"/>
  <c r="Q67" i="1" s="1"/>
  <c r="P54" i="1"/>
  <c r="Q54" i="1" s="1"/>
  <c r="P41" i="1"/>
  <c r="Q41" i="1" s="1"/>
  <c r="P28" i="1"/>
  <c r="Q28" i="1" s="1"/>
  <c r="L74" i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D13" i="2" s="1"/>
  <c r="D17" i="2" s="1"/>
  <c r="L14" i="1"/>
  <c r="K14" i="1"/>
  <c r="B40" i="1"/>
  <c r="P71" i="1" l="1"/>
  <c r="Q71" i="1" s="1"/>
  <c r="P32" i="1"/>
  <c r="Q32" i="1" s="1"/>
  <c r="P58" i="1"/>
  <c r="Q58" i="1" s="1"/>
  <c r="P45" i="1"/>
  <c r="Q45" i="1" s="1"/>
  <c r="P70" i="1"/>
  <c r="Q70" i="1" s="1"/>
  <c r="P44" i="1"/>
  <c r="Q44" i="1" s="1"/>
  <c r="P57" i="1"/>
  <c r="Q57" i="1" s="1"/>
  <c r="P31" i="1"/>
  <c r="Q31" i="1" s="1"/>
  <c r="P69" i="1"/>
  <c r="Q69" i="1" s="1"/>
  <c r="P43" i="1"/>
  <c r="Q43" i="1" s="1"/>
  <c r="P56" i="1"/>
  <c r="Q56" i="1" s="1"/>
  <c r="P30" i="1"/>
  <c r="Q30" i="1" s="1"/>
  <c r="P68" i="1"/>
  <c r="Q68" i="1" s="1"/>
  <c r="P55" i="1"/>
  <c r="Q55" i="1" s="1"/>
  <c r="P29" i="1"/>
  <c r="Q29" i="1" s="1"/>
  <c r="P42" i="1"/>
  <c r="Q42" i="1" s="1"/>
  <c r="P66" i="1"/>
  <c r="Q66" i="1" s="1"/>
  <c r="P40" i="1"/>
  <c r="Q40" i="1" s="1"/>
  <c r="P27" i="1"/>
  <c r="Q27" i="1" s="1"/>
  <c r="P53" i="1"/>
  <c r="Q53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M28" i="1" l="1"/>
  <c r="D11" i="2"/>
  <c r="D21" i="2" s="1"/>
  <c r="F56" i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D23" i="2" l="1"/>
  <c r="D22" i="2"/>
  <c r="K28" i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L66" i="1"/>
  <c r="O27" i="1"/>
  <c r="N14" i="1"/>
  <c r="M27" i="1"/>
  <c r="D27" i="1" l="1"/>
  <c r="H27" i="1" s="1"/>
  <c r="I27" i="1" s="1"/>
  <c r="D10" i="2"/>
  <c r="D14" i="2" s="1"/>
  <c r="D18" i="2" s="1"/>
  <c r="D24" i="2" s="1"/>
  <c r="D25" i="2" s="1"/>
  <c r="F27" i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<sst xmlns="http://schemas.openxmlformats.org/spreadsheetml/2006/main" count="202" uniqueCount="83">
  <si>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</si>
  <si>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</si>
  <si>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</si>
  <si>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</si>
  <si>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</si>
  <si>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</si>
  <si>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</si>
  <si>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</si>
  <si>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</si>
  <si>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</si>
  <si>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</si>
  <si>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</si>
  <si>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</si>
  <si>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</si>
  <si>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</si>
  <si>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</si>
  <si>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</si>
  <si>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</si>
  <si>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</si>
  <si>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</si>
  <si>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</si>
  <si>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</si>
  <si>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</si>
  <si>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</si>
  <si>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</si>
  <si>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</si>
  <si>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</si>
  <si>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</si>
  <si>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</si>
  <si>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</si>
  <si>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</si>
  <si>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</si>
  <si>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</si>
  <si>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</si>
  <si>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</si>
  <si>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</si>
  <si>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</si>
  <si>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off-7</t>
  </si>
  <si>
    <t>off-8</t>
  </si>
  <si>
    <t>off-9</t>
  </si>
  <si>
    <t>off-10</t>
  </si>
  <si>
    <t>REDEVELOPMENT 1ST FLUSH VOLUME</t>
  </si>
  <si>
    <t>NEW DVLPM'T 1ST FLUSH VOL.</t>
  </si>
  <si>
    <t>tB</t>
  </si>
  <si>
    <t>AT</t>
  </si>
  <si>
    <t>E</t>
  </si>
  <si>
    <t>Excess Precipitation, per Tbl A-8</t>
  </si>
  <si>
    <t>QP</t>
  </si>
  <si>
    <t>Peak Flow</t>
  </si>
  <si>
    <t>in</t>
  </si>
  <si>
    <t>cfs</t>
  </si>
  <si>
    <t>AD</t>
  </si>
  <si>
    <t>Area of Treatment D</t>
  </si>
  <si>
    <t>Total Area</t>
  </si>
  <si>
    <t>Ac</t>
  </si>
  <si>
    <t>Base Time</t>
  </si>
  <si>
    <t>hrs</t>
  </si>
  <si>
    <t>tC</t>
  </si>
  <si>
    <t>Time of Concentration</t>
  </si>
  <si>
    <t>w/ 40ac or less, tC=0.20</t>
  </si>
  <si>
    <t>Time to Peak</t>
  </si>
  <si>
    <t>tP</t>
  </si>
  <si>
    <t>Time of Tail-off</t>
  </si>
  <si>
    <t>tT</t>
  </si>
  <si>
    <t>Rising Volume</t>
  </si>
  <si>
    <t>V1</t>
  </si>
  <si>
    <t>Concetration Volume</t>
  </si>
  <si>
    <t>V2</t>
  </si>
  <si>
    <t>Tail-off Volume</t>
  </si>
  <si>
    <t>V3</t>
  </si>
  <si>
    <t>Volume Req'd</t>
  </si>
  <si>
    <t>V req'd</t>
  </si>
  <si>
    <t>cf</t>
  </si>
  <si>
    <t>Allowable discharge</t>
  </si>
  <si>
    <t>Qallow</t>
  </si>
  <si>
    <t>Delta Q</t>
  </si>
  <si>
    <t>ΔQ</t>
  </si>
  <si>
    <t>a</t>
  </si>
  <si>
    <t>c</t>
  </si>
  <si>
    <t>d</t>
  </si>
  <si>
    <t>e</t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</si>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</sst>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4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zoomScaleNormal="100" workbookViewId="0">
      <selection activeCell="S20" sqref="S20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4" t="s">
        <v>0</v>
      </c>
      <c r="E12" s="34"/>
      <c r="F12" s="32" t="s">
        <v>6</v>
      </c>
      <c r="G12" s="40"/>
      <c r="H12" s="40"/>
      <c r="I12" s="33"/>
      <c r="J12" s="37" t="s">
        <v>18</v>
      </c>
      <c r="K12" s="38"/>
      <c r="L12" s="38"/>
      <c r="M12" s="39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77</v>
      </c>
      <c r="C14" s="5">
        <v>1</v>
      </c>
      <c r="D14" s="5">
        <v>44412</v>
      </c>
      <c r="E14" s="25">
        <f>D14/43560</f>
        <v>1.0195592286501378</v>
      </c>
      <c r="F14" s="3">
        <v>0</v>
      </c>
      <c r="G14" s="3">
        <v>0.05</v>
      </c>
      <c r="H14" s="3">
        <v>0.06</v>
      </c>
      <c r="I14" s="3">
        <v>0.89</v>
      </c>
      <c r="J14" s="1">
        <f>$E14*F14</f>
        <v>0</v>
      </c>
      <c r="K14" s="1">
        <f t="shared" ref="K14:M21" si="0">$E14*G14</f>
        <v>5.0977961432506894E-2</v>
      </c>
      <c r="L14" s="1">
        <f t="shared" si="0"/>
        <v>6.1173553719008268E-2</v>
      </c>
      <c r="M14" s="1">
        <f t="shared" si="0"/>
        <v>0.9074077134986227</v>
      </c>
      <c r="N14" s="4">
        <f>SUM(J14:M14)</f>
        <v>1.0195592286501378</v>
      </c>
      <c r="Q14" s="7"/>
      <c r="R14" s="20"/>
      <c r="S14" s="7"/>
      <c r="T14" s="7"/>
      <c r="U14" s="7"/>
    </row>
    <row r="15" spans="2:21" x14ac:dyDescent="0.25">
      <c r="B15" s="22" t="s">
        <v>82</v>
      </c>
      <c r="C15" s="5">
        <v>1</v>
      </c>
      <c r="D15" s="5">
        <v>9345</v>
      </c>
      <c r="E15" s="25">
        <f t="shared" ref="E15:E19" si="1">D15/43560</f>
        <v>0.21453168044077134</v>
      </c>
      <c r="F15" s="3">
        <v>0</v>
      </c>
      <c r="G15" s="3">
        <v>0.2</v>
      </c>
      <c r="H15" s="3">
        <v>0.44</v>
      </c>
      <c r="I15" s="3">
        <v>0.36</v>
      </c>
      <c r="J15" s="1">
        <f t="shared" ref="J15:J21" si="2">$E15*F15</f>
        <v>0</v>
      </c>
      <c r="K15" s="1">
        <f t="shared" si="0"/>
        <v>4.2906336088154272E-2</v>
      </c>
      <c r="L15" s="1">
        <f t="shared" si="0"/>
        <v>9.4393939393939391E-2</v>
      </c>
      <c r="M15" s="1">
        <f t="shared" si="0"/>
        <v>7.7231404958677682E-2</v>
      </c>
      <c r="N15" s="4">
        <f t="shared" ref="N15:N23" si="3">SUM(J15:M15)</f>
        <v>0.21453168044077137</v>
      </c>
      <c r="Q15" s="7"/>
      <c r="R15" s="20"/>
      <c r="S15" s="7"/>
      <c r="T15" s="7"/>
      <c r="U15" s="7"/>
    </row>
    <row r="16" spans="2:21" x14ac:dyDescent="0.25">
      <c r="B16" s="22" t="s">
        <v>78</v>
      </c>
      <c r="C16" s="5">
        <v>1</v>
      </c>
      <c r="D16" s="5">
        <v>17908</v>
      </c>
      <c r="E16" s="25">
        <f t="shared" si="1"/>
        <v>0.41111111111111109</v>
      </c>
      <c r="F16" s="3">
        <v>0</v>
      </c>
      <c r="G16" s="3">
        <v>0.16</v>
      </c>
      <c r="H16" s="3">
        <v>0.6</v>
      </c>
      <c r="I16" s="3">
        <v>0.24</v>
      </c>
      <c r="J16" s="1">
        <f t="shared" si="2"/>
        <v>0</v>
      </c>
      <c r="K16" s="1">
        <f t="shared" si="0"/>
        <v>6.5777777777777782E-2</v>
      </c>
      <c r="L16" s="1">
        <f t="shared" si="0"/>
        <v>0.24666666666666665</v>
      </c>
      <c r="M16" s="1">
        <f t="shared" si="0"/>
        <v>9.8666666666666653E-2</v>
      </c>
      <c r="N16" s="4">
        <f t="shared" si="3"/>
        <v>0.41111111111111109</v>
      </c>
      <c r="Q16" s="7"/>
      <c r="R16" s="20"/>
      <c r="S16" s="7"/>
      <c r="T16" s="7"/>
      <c r="U16" s="7"/>
    </row>
    <row r="17" spans="2:21" x14ac:dyDescent="0.25">
      <c r="B17" s="22" t="s">
        <v>79</v>
      </c>
      <c r="C17" s="5">
        <v>1</v>
      </c>
      <c r="D17" s="5">
        <v>13059</v>
      </c>
      <c r="E17" s="25">
        <f t="shared" si="1"/>
        <v>0.29979338842975206</v>
      </c>
      <c r="F17" s="3">
        <v>0</v>
      </c>
      <c r="G17" s="3">
        <v>0.2</v>
      </c>
      <c r="H17" s="3">
        <v>0.47</v>
      </c>
      <c r="I17" s="3">
        <v>0.33</v>
      </c>
      <c r="J17" s="1">
        <f t="shared" si="2"/>
        <v>0</v>
      </c>
      <c r="K17" s="1">
        <f t="shared" si="0"/>
        <v>5.9958677685950416E-2</v>
      </c>
      <c r="L17" s="1">
        <f t="shared" si="0"/>
        <v>0.14090289256198346</v>
      </c>
      <c r="M17" s="1">
        <f t="shared" si="0"/>
        <v>9.893181818181819E-2</v>
      </c>
      <c r="N17" s="4">
        <f t="shared" si="3"/>
        <v>0.29979338842975206</v>
      </c>
      <c r="Q17" s="7"/>
      <c r="R17" s="20"/>
      <c r="S17" s="7"/>
      <c r="T17" s="7"/>
      <c r="U17" s="7"/>
    </row>
    <row r="18" spans="2:21" x14ac:dyDescent="0.25">
      <c r="B18" s="22" t="s">
        <v>80</v>
      </c>
      <c r="C18" s="5">
        <v>1</v>
      </c>
      <c r="D18" s="5">
        <v>171036</v>
      </c>
      <c r="E18" s="25">
        <f t="shared" si="1"/>
        <v>3.9264462809917355</v>
      </c>
      <c r="F18" s="3">
        <v>0</v>
      </c>
      <c r="G18" s="3">
        <v>0.2</v>
      </c>
      <c r="H18" s="3">
        <v>0.47</v>
      </c>
      <c r="I18" s="3">
        <v>0.33</v>
      </c>
      <c r="J18" s="1">
        <f t="shared" si="2"/>
        <v>0</v>
      </c>
      <c r="K18" s="1">
        <f t="shared" si="0"/>
        <v>0.78528925619834711</v>
      </c>
      <c r="L18" s="1">
        <f t="shared" si="0"/>
        <v>1.8454297520661156</v>
      </c>
      <c r="M18" s="1">
        <f t="shared" si="0"/>
        <v>1.2957272727272728</v>
      </c>
      <c r="N18" s="4">
        <f t="shared" si="3"/>
        <v>3.926446280991736</v>
      </c>
      <c r="Q18" s="7"/>
      <c r="R18" s="20"/>
      <c r="S18" s="7"/>
      <c r="T18" s="7"/>
      <c r="U18" s="7"/>
    </row>
    <row r="19" spans="2:21" x14ac:dyDescent="0.25">
      <c r="B19" s="22" t="s">
        <v>81</v>
      </c>
      <c r="C19" s="5">
        <v>1</v>
      </c>
      <c r="D19" s="1">
        <v>27627</v>
      </c>
      <c r="E19" s="25">
        <f t="shared" si="1"/>
        <v>0.6342286501377411</v>
      </c>
      <c r="F19" s="3">
        <v>0</v>
      </c>
      <c r="G19" s="3">
        <v>0</v>
      </c>
      <c r="H19" s="3">
        <v>0.08</v>
      </c>
      <c r="I19" s="3">
        <v>0.92</v>
      </c>
      <c r="J19" s="1">
        <f t="shared" si="2"/>
        <v>0</v>
      </c>
      <c r="K19" s="1">
        <f t="shared" si="0"/>
        <v>0</v>
      </c>
      <c r="L19" s="1">
        <f t="shared" si="0"/>
        <v>5.0738292011019287E-2</v>
      </c>
      <c r="M19" s="1">
        <f t="shared" si="0"/>
        <v>0.58349035812672179</v>
      </c>
      <c r="N19" s="4">
        <f t="shared" si="3"/>
        <v>0.6342286501377411</v>
      </c>
      <c r="Q19" s="26"/>
      <c r="R19" s="7"/>
      <c r="S19" s="7"/>
      <c r="T19" s="7"/>
      <c r="U19" s="7"/>
    </row>
    <row r="20" spans="2:21" x14ac:dyDescent="0.25">
      <c r="B20" s="22" t="s">
        <v>37</v>
      </c>
      <c r="C20" s="5">
        <v>2</v>
      </c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2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3"/>
        <v>2.57</v>
      </c>
      <c r="Q20" s="23"/>
      <c r="R20" s="7"/>
      <c r="S20" s="7"/>
      <c r="T20" s="7"/>
      <c r="U20" s="7"/>
    </row>
    <row r="21" spans="2:21" x14ac:dyDescent="0.25">
      <c r="B21" s="22" t="s">
        <v>38</v>
      </c>
      <c r="C21" s="5">
        <v>2</v>
      </c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2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3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39</v>
      </c>
      <c r="C22" s="5">
        <v>2</v>
      </c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4">$E22*F22</f>
        <v>0</v>
      </c>
      <c r="K22" s="1">
        <f t="shared" ref="K22:K23" si="5">$E22*G22</f>
        <v>0.17600000000000002</v>
      </c>
      <c r="L22" s="1">
        <f t="shared" ref="L22:L23" si="6">$E22*H22</f>
        <v>0</v>
      </c>
      <c r="M22" s="1">
        <f t="shared" ref="M22:M23" si="7">$E22*I22</f>
        <v>1.5840000000000001</v>
      </c>
      <c r="N22" s="4">
        <f t="shared" si="3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40</v>
      </c>
      <c r="C23" s="5">
        <v>2</v>
      </c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4"/>
        <v>0</v>
      </c>
      <c r="K23" s="1">
        <f t="shared" si="5"/>
        <v>1.31</v>
      </c>
      <c r="L23" s="1">
        <f t="shared" si="6"/>
        <v>0</v>
      </c>
      <c r="M23" s="1">
        <f t="shared" si="7"/>
        <v>11.79</v>
      </c>
      <c r="N23" s="4">
        <f t="shared" si="3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4" t="s">
        <v>27</v>
      </c>
      <c r="E25" s="34"/>
      <c r="F25" s="32" t="s">
        <v>28</v>
      </c>
      <c r="G25" s="33"/>
      <c r="H25" s="32" t="s">
        <v>29</v>
      </c>
      <c r="I25" s="33"/>
      <c r="J25" s="34" t="s">
        <v>30</v>
      </c>
      <c r="K25" s="34"/>
      <c r="L25" s="10" t="s">
        <v>31</v>
      </c>
      <c r="M25" s="10" t="s">
        <v>22</v>
      </c>
      <c r="N25" s="35" t="s">
        <v>42</v>
      </c>
      <c r="O25" s="36"/>
      <c r="P25" s="31" t="s">
        <v>41</v>
      </c>
      <c r="Q25" s="31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8">B14</f>
        <v>a</v>
      </c>
      <c r="C27" s="13">
        <f t="shared" ref="C27" si="9">($J$6*J14+$K$6*K14+$L$6*L14+$M$6*M14)/E14</f>
        <v>1.8462000000000003</v>
      </c>
      <c r="D27" s="14">
        <f t="shared" ref="D27:D36" si="10">E14*C27/12</f>
        <v>0.15685918732782372</v>
      </c>
      <c r="E27" s="15">
        <f>D27*43560</f>
        <v>6832.7862000000014</v>
      </c>
      <c r="F27" s="14">
        <f t="shared" ref="F27" si="11">D27+M14*($E$5-$D$5)/12</f>
        <v>0.19164314967860427</v>
      </c>
      <c r="G27" s="15">
        <f>F27*43560</f>
        <v>8347.9756000000016</v>
      </c>
      <c r="H27" s="14">
        <f t="shared" ref="H27" si="12">D27+M14*($F$5-$D$5)/12</f>
        <v>0.22642711202938481</v>
      </c>
      <c r="I27" s="15">
        <f>H27*43560</f>
        <v>9863.1650000000027</v>
      </c>
      <c r="J27" s="14">
        <f t="shared" ref="J27" si="13">D27+M14*($G$5-$D$5)/12</f>
        <v>0.26801663223140498</v>
      </c>
      <c r="K27" s="15">
        <f>J27*43560</f>
        <v>11674.8045</v>
      </c>
      <c r="L27" s="13">
        <f t="shared" ref="L27" si="14">J14*P$6+K14*Q$6+L14*R$6+M14*S$6</f>
        <v>4.2444250688705241</v>
      </c>
      <c r="M27" s="13">
        <f t="shared" ref="M27" si="15">L27/E14</f>
        <v>4.1630000000000003</v>
      </c>
      <c r="N27" s="14">
        <f t="shared" ref="N27:N36" si="16">M14*(0.44-0.1)/12</f>
        <v>2.5709885215794304E-2</v>
      </c>
      <c r="O27" s="15">
        <f>N27*43560</f>
        <v>1119.9225999999999</v>
      </c>
      <c r="P27" s="14">
        <f>M14*(0.26)/12</f>
        <v>1.9660500459136827E-2</v>
      </c>
      <c r="Q27" s="15">
        <f>P27*43560</f>
        <v>856.41140000000019</v>
      </c>
      <c r="R27" s="24"/>
    </row>
    <row r="28" spans="2:21" x14ac:dyDescent="0.25">
      <c r="B28" s="11" t="str">
        <f t="shared" si="8"/>
        <v>b</v>
      </c>
      <c r="C28" s="13">
        <f t="shared" ref="C28:C36" si="17">($J$6*J15+$K$6*K15+$L$6*L15+$M$6*M15)/E15</f>
        <v>1.2787999999999999</v>
      </c>
      <c r="D28" s="14">
        <f t="shared" si="10"/>
        <v>2.2861926078971532E-2</v>
      </c>
      <c r="E28" s="15">
        <f t="shared" ref="E28:E36" si="18">D28*43560</f>
        <v>995.86549999999988</v>
      </c>
      <c r="F28" s="14">
        <f t="shared" ref="F28:F36" si="19">D28+M15*($E$5-$D$5)/12</f>
        <v>2.5822463269054175E-2</v>
      </c>
      <c r="G28" s="15">
        <f t="shared" ref="G28:G36" si="20">F28*43560</f>
        <v>1124.8264999999999</v>
      </c>
      <c r="H28" s="14">
        <f t="shared" ref="H28:H36" si="21">D28+M15*($F$5-$D$5)/12</f>
        <v>2.8783000459136822E-2</v>
      </c>
      <c r="I28" s="15">
        <f t="shared" ref="I28:I36" si="22">H28*43560</f>
        <v>1253.7874999999999</v>
      </c>
      <c r="J28" s="14">
        <f t="shared" ref="J28:J36" si="23">D28+M15*($G$5-$D$5)/12</f>
        <v>3.2322773186409547E-2</v>
      </c>
      <c r="K28" s="15">
        <f t="shared" ref="K28:K36" si="24">J28*43560</f>
        <v>1407.9799999999998</v>
      </c>
      <c r="L28" s="13">
        <f t="shared" ref="L28:L36" si="25">J15*P$6+K15*Q$6+L15*R$6+M15*S$6</f>
        <v>0.69551170798898077</v>
      </c>
      <c r="M28" s="13">
        <f t="shared" ref="M28:M36" si="26">L28/E15</f>
        <v>3.2420000000000004</v>
      </c>
      <c r="N28" s="14">
        <f t="shared" si="16"/>
        <v>2.1882231404958675E-3</v>
      </c>
      <c r="O28" s="15">
        <f t="shared" ref="O28:O36" si="27">N28*43560</f>
        <v>95.318999999999988</v>
      </c>
      <c r="P28" s="14">
        <f t="shared" ref="P28:P36" si="28">M15*(0.26)/12</f>
        <v>1.6733471074380165E-3</v>
      </c>
      <c r="Q28" s="15">
        <f t="shared" ref="Q28:Q36" si="29">P28*43560</f>
        <v>72.891000000000005</v>
      </c>
      <c r="R28" s="24"/>
      <c r="S28" s="28"/>
    </row>
    <row r="29" spans="2:21" x14ac:dyDescent="0.25">
      <c r="B29" s="11" t="str">
        <f t="shared" si="8"/>
        <v>c</v>
      </c>
      <c r="C29" s="13">
        <f t="shared" si="17"/>
        <v>1.1739999999999999</v>
      </c>
      <c r="D29" s="14">
        <f t="shared" si="10"/>
        <v>4.0220370370370365E-2</v>
      </c>
      <c r="E29" s="15">
        <f t="shared" si="18"/>
        <v>1751.9993333333332</v>
      </c>
      <c r="F29" s="14">
        <f t="shared" si="19"/>
        <v>4.4002592592592586E-2</v>
      </c>
      <c r="G29" s="15">
        <f t="shared" si="20"/>
        <v>1916.752933333333</v>
      </c>
      <c r="H29" s="14">
        <f t="shared" si="21"/>
        <v>4.7784814814814808E-2</v>
      </c>
      <c r="I29" s="15">
        <f t="shared" si="22"/>
        <v>2081.5065333333332</v>
      </c>
      <c r="J29" s="14">
        <f t="shared" si="23"/>
        <v>5.2307037037037027E-2</v>
      </c>
      <c r="K29" s="15">
        <f t="shared" si="24"/>
        <v>2278.494533333333</v>
      </c>
      <c r="L29" s="13">
        <f t="shared" si="25"/>
        <v>1.2726355555555555</v>
      </c>
      <c r="M29" s="13">
        <f t="shared" si="26"/>
        <v>3.0956000000000001</v>
      </c>
      <c r="N29" s="14">
        <f t="shared" si="16"/>
        <v>2.795555555555555E-3</v>
      </c>
      <c r="O29" s="15">
        <f t="shared" si="27"/>
        <v>121.77439999999997</v>
      </c>
      <c r="P29" s="14">
        <f t="shared" si="28"/>
        <v>2.1377777777777775E-3</v>
      </c>
      <c r="Q29" s="15">
        <f t="shared" si="29"/>
        <v>93.121599999999987</v>
      </c>
      <c r="R29" s="24"/>
      <c r="S29" s="28"/>
    </row>
    <row r="30" spans="2:21" x14ac:dyDescent="0.25">
      <c r="B30" s="11" t="str">
        <f t="shared" si="8"/>
        <v>d</v>
      </c>
      <c r="C30" s="13">
        <f t="shared" si="17"/>
        <v>1.2494000000000001</v>
      </c>
      <c r="D30" s="14">
        <f t="shared" si="10"/>
        <v>3.1213488292011021E-2</v>
      </c>
      <c r="E30" s="15">
        <f t="shared" si="18"/>
        <v>1359.6595500000001</v>
      </c>
      <c r="F30" s="14">
        <f t="shared" si="19"/>
        <v>3.5005874655647383E-2</v>
      </c>
      <c r="G30" s="15">
        <f t="shared" si="20"/>
        <v>1524.8559</v>
      </c>
      <c r="H30" s="14">
        <f t="shared" si="21"/>
        <v>3.8798261019283749E-2</v>
      </c>
      <c r="I30" s="15">
        <f t="shared" si="22"/>
        <v>1690.0522500000002</v>
      </c>
      <c r="J30" s="14">
        <f t="shared" si="23"/>
        <v>4.3332636019283749E-2</v>
      </c>
      <c r="K30" s="15">
        <f t="shared" si="24"/>
        <v>1887.5696250000001</v>
      </c>
      <c r="L30" s="13">
        <f t="shared" si="25"/>
        <v>0.95843946280991743</v>
      </c>
      <c r="M30" s="13">
        <f t="shared" si="26"/>
        <v>3.1970000000000005</v>
      </c>
      <c r="N30" s="14">
        <f t="shared" si="16"/>
        <v>2.8030681818181822E-3</v>
      </c>
      <c r="O30" s="15">
        <f t="shared" si="27"/>
        <v>122.10165000000002</v>
      </c>
      <c r="P30" s="14">
        <f t="shared" si="28"/>
        <v>2.1435227272727274E-3</v>
      </c>
      <c r="Q30" s="15">
        <f t="shared" si="29"/>
        <v>93.371850000000009</v>
      </c>
      <c r="U30" s="6"/>
    </row>
    <row r="31" spans="2:21" x14ac:dyDescent="0.25">
      <c r="B31" s="11" t="str">
        <f t="shared" si="8"/>
        <v>e</v>
      </c>
      <c r="C31" s="13">
        <f t="shared" si="17"/>
        <v>1.2493999999999998</v>
      </c>
      <c r="D31" s="14">
        <f t="shared" si="10"/>
        <v>0.4088084986225895</v>
      </c>
      <c r="E31" s="15">
        <f t="shared" si="18"/>
        <v>17807.698199999999</v>
      </c>
      <c r="F31" s="14">
        <f t="shared" si="19"/>
        <v>0.45847804407713494</v>
      </c>
      <c r="G31" s="15">
        <f t="shared" si="20"/>
        <v>19971.303599999999</v>
      </c>
      <c r="H31" s="14">
        <f t="shared" si="21"/>
        <v>0.50814758953168038</v>
      </c>
      <c r="I31" s="15">
        <f t="shared" si="22"/>
        <v>22134.908999999996</v>
      </c>
      <c r="J31" s="14">
        <f t="shared" si="23"/>
        <v>0.56753508953168041</v>
      </c>
      <c r="K31" s="15">
        <f t="shared" si="24"/>
        <v>24721.8285</v>
      </c>
      <c r="L31" s="41">
        <f t="shared" si="25"/>
        <v>12.55284876033058</v>
      </c>
      <c r="M31" s="13">
        <f t="shared" si="26"/>
        <v>3.1970000000000005</v>
      </c>
      <c r="N31" s="14">
        <f t="shared" si="16"/>
        <v>3.6712272727272725E-2</v>
      </c>
      <c r="O31" s="15">
        <f t="shared" si="27"/>
        <v>1599.1866</v>
      </c>
      <c r="P31" s="14">
        <f t="shared" si="28"/>
        <v>2.8074090909090913E-2</v>
      </c>
      <c r="Q31" s="15">
        <f t="shared" si="29"/>
        <v>1222.9074000000003</v>
      </c>
    </row>
    <row r="32" spans="2:21" x14ac:dyDescent="0.25">
      <c r="B32" s="11" t="str">
        <f t="shared" si="8"/>
        <v>f</v>
      </c>
      <c r="C32" s="13">
        <f t="shared" si="17"/>
        <v>1.8915999999999995</v>
      </c>
      <c r="D32" s="14">
        <f t="shared" si="10"/>
        <v>9.9975576216712561E-2</v>
      </c>
      <c r="E32" s="15">
        <f t="shared" si="18"/>
        <v>4354.936099999999</v>
      </c>
      <c r="F32" s="14">
        <f t="shared" si="19"/>
        <v>0.12234270661157023</v>
      </c>
      <c r="G32" s="15">
        <f t="shared" si="20"/>
        <v>5329.2482999999993</v>
      </c>
      <c r="H32" s="14">
        <f t="shared" si="21"/>
        <v>0.14470983700642789</v>
      </c>
      <c r="I32" s="15">
        <f t="shared" si="22"/>
        <v>6303.5604999999987</v>
      </c>
      <c r="J32" s="14">
        <f t="shared" si="23"/>
        <v>0.17145314508723597</v>
      </c>
      <c r="K32" s="15">
        <f t="shared" si="24"/>
        <v>7468.4989999999989</v>
      </c>
      <c r="L32" s="13">
        <f t="shared" si="25"/>
        <v>2.6954717630853997</v>
      </c>
      <c r="M32" s="13">
        <f t="shared" si="26"/>
        <v>4.25</v>
      </c>
      <c r="N32" s="14">
        <f t="shared" si="16"/>
        <v>1.6532226813590449E-2</v>
      </c>
      <c r="O32" s="15">
        <f t="shared" si="27"/>
        <v>720.14379999999994</v>
      </c>
      <c r="P32" s="14">
        <f t="shared" si="28"/>
        <v>1.2642291092745639E-2</v>
      </c>
      <c r="Q32" s="15">
        <f t="shared" si="29"/>
        <v>550.69820000000004</v>
      </c>
      <c r="R32" s="7"/>
      <c r="S32" s="7"/>
      <c r="T32" s="7"/>
    </row>
    <row r="33" spans="2:20" x14ac:dyDescent="0.25">
      <c r="B33" s="11" t="str">
        <f t="shared" si="8"/>
        <v>off-7</v>
      </c>
      <c r="C33" s="13">
        <f t="shared" si="17"/>
        <v>1.8399999999999996</v>
      </c>
      <c r="D33" s="14">
        <f t="shared" si="10"/>
        <v>0.39406666666666657</v>
      </c>
      <c r="E33" s="15">
        <f t="shared" si="18"/>
        <v>17165.543999999994</v>
      </c>
      <c r="F33" s="14">
        <f t="shared" si="19"/>
        <v>0.48273166666666656</v>
      </c>
      <c r="G33" s="15">
        <f t="shared" si="20"/>
        <v>21027.791399999995</v>
      </c>
      <c r="H33" s="14">
        <f t="shared" si="21"/>
        <v>0.57139666666666655</v>
      </c>
      <c r="I33" s="15">
        <f t="shared" si="22"/>
        <v>24890.038799999995</v>
      </c>
      <c r="J33" s="14">
        <f t="shared" si="23"/>
        <v>0.6774091666666664</v>
      </c>
      <c r="K33" s="15">
        <f t="shared" si="24"/>
        <v>29507.943299999988</v>
      </c>
      <c r="L33" s="13">
        <f t="shared" si="25"/>
        <v>10.629519999999999</v>
      </c>
      <c r="M33" s="13">
        <f t="shared" si="26"/>
        <v>4.1360000000000001</v>
      </c>
      <c r="N33" s="14">
        <f t="shared" si="16"/>
        <v>6.5534999999999982E-2</v>
      </c>
      <c r="O33" s="15">
        <f t="shared" si="27"/>
        <v>2854.7045999999991</v>
      </c>
      <c r="P33" s="14">
        <f t="shared" si="28"/>
        <v>5.0114999999999993E-2</v>
      </c>
      <c r="Q33" s="15">
        <f t="shared" si="29"/>
        <v>2183.0093999999999</v>
      </c>
      <c r="R33" s="7"/>
      <c r="S33" s="7"/>
      <c r="T33" s="7"/>
    </row>
    <row r="34" spans="2:20" x14ac:dyDescent="0.25">
      <c r="B34" s="11" t="str">
        <f t="shared" si="8"/>
        <v>off-8</v>
      </c>
      <c r="C34" s="13">
        <f t="shared" si="17"/>
        <v>1.8399999999999999</v>
      </c>
      <c r="D34" s="14">
        <f t="shared" si="10"/>
        <v>0.30819999999999997</v>
      </c>
      <c r="E34" s="15">
        <f t="shared" si="18"/>
        <v>13425.191999999999</v>
      </c>
      <c r="F34" s="14">
        <f t="shared" si="19"/>
        <v>0.37754499999999996</v>
      </c>
      <c r="G34" s="15">
        <f t="shared" si="20"/>
        <v>16445.860199999999</v>
      </c>
      <c r="H34" s="14">
        <f t="shared" si="21"/>
        <v>0.44688999999999995</v>
      </c>
      <c r="I34" s="15">
        <f t="shared" si="22"/>
        <v>19466.528399999999</v>
      </c>
      <c r="J34" s="14">
        <f t="shared" si="23"/>
        <v>0.52980249999999995</v>
      </c>
      <c r="K34" s="15">
        <f t="shared" si="24"/>
        <v>23078.196899999999</v>
      </c>
      <c r="L34" s="13">
        <f t="shared" si="25"/>
        <v>8.3133599999999994</v>
      </c>
      <c r="M34" s="13">
        <f t="shared" si="26"/>
        <v>4.1360000000000001</v>
      </c>
      <c r="N34" s="14">
        <f t="shared" si="16"/>
        <v>5.1254999999999995E-2</v>
      </c>
      <c r="O34" s="15">
        <f t="shared" si="27"/>
        <v>2232.6677999999997</v>
      </c>
      <c r="P34" s="14">
        <f t="shared" si="28"/>
        <v>3.9195000000000001E-2</v>
      </c>
      <c r="Q34" s="15">
        <f t="shared" si="29"/>
        <v>1707.3342</v>
      </c>
      <c r="R34" s="7"/>
      <c r="S34" s="7"/>
      <c r="T34" s="7"/>
    </row>
    <row r="35" spans="2:20" x14ac:dyDescent="0.25">
      <c r="B35" s="11" t="str">
        <f t="shared" si="8"/>
        <v>off-9</v>
      </c>
      <c r="C35" s="13">
        <f t="shared" si="17"/>
        <v>1.8400000000000003</v>
      </c>
      <c r="D35" s="14">
        <f t="shared" si="10"/>
        <v>0.2698666666666667</v>
      </c>
      <c r="E35" s="15">
        <f t="shared" si="18"/>
        <v>11755.392000000002</v>
      </c>
      <c r="F35" s="14">
        <f t="shared" si="19"/>
        <v>0.3305866666666667</v>
      </c>
      <c r="G35" s="15">
        <f t="shared" si="20"/>
        <v>14400.355200000002</v>
      </c>
      <c r="H35" s="14">
        <f t="shared" si="21"/>
        <v>0.39130666666666669</v>
      </c>
      <c r="I35" s="15">
        <f t="shared" si="22"/>
        <v>17045.3184</v>
      </c>
      <c r="J35" s="14">
        <f t="shared" si="23"/>
        <v>0.46390666666666669</v>
      </c>
      <c r="K35" s="15">
        <f t="shared" si="24"/>
        <v>20207.774400000002</v>
      </c>
      <c r="L35" s="13">
        <f t="shared" si="25"/>
        <v>7.2793600000000005</v>
      </c>
      <c r="M35" s="13">
        <f t="shared" si="26"/>
        <v>4.1360000000000001</v>
      </c>
      <c r="N35" s="14">
        <f t="shared" si="16"/>
        <v>4.4879999999999996E-2</v>
      </c>
      <c r="O35" s="15">
        <f t="shared" si="27"/>
        <v>1954.9727999999998</v>
      </c>
      <c r="P35" s="14">
        <f t="shared" si="28"/>
        <v>3.4320000000000003E-2</v>
      </c>
      <c r="Q35" s="15">
        <f t="shared" si="29"/>
        <v>1494.9792000000002</v>
      </c>
      <c r="R35" s="7"/>
      <c r="S35" s="7"/>
      <c r="T35" s="7"/>
    </row>
    <row r="36" spans="2:20" x14ac:dyDescent="0.25">
      <c r="B36" s="11" t="str">
        <f t="shared" si="8"/>
        <v>off-10</v>
      </c>
      <c r="C36" s="13">
        <f t="shared" si="17"/>
        <v>1.84</v>
      </c>
      <c r="D36" s="14">
        <f t="shared" si="10"/>
        <v>2.0086666666666666</v>
      </c>
      <c r="E36" s="15">
        <f t="shared" si="18"/>
        <v>87497.52</v>
      </c>
      <c r="F36" s="14">
        <f t="shared" si="19"/>
        <v>2.4606166666666667</v>
      </c>
      <c r="G36" s="15">
        <f t="shared" si="20"/>
        <v>107184.462</v>
      </c>
      <c r="H36" s="14">
        <f t="shared" si="21"/>
        <v>2.9125666666666663</v>
      </c>
      <c r="I36" s="15">
        <f t="shared" si="22"/>
        <v>126871.40399999998</v>
      </c>
      <c r="J36" s="14">
        <f t="shared" si="23"/>
        <v>3.4529416666666659</v>
      </c>
      <c r="K36" s="15">
        <f t="shared" si="24"/>
        <v>150410.13899999997</v>
      </c>
      <c r="L36" s="13">
        <f t="shared" si="25"/>
        <v>54.181599999999996</v>
      </c>
      <c r="M36" s="13">
        <f t="shared" si="26"/>
        <v>4.1360000000000001</v>
      </c>
      <c r="N36" s="14">
        <f t="shared" si="16"/>
        <v>0.33404999999999996</v>
      </c>
      <c r="O36" s="15">
        <f t="shared" si="27"/>
        <v>14551.217999999999</v>
      </c>
      <c r="P36" s="14">
        <f t="shared" si="28"/>
        <v>0.25545000000000001</v>
      </c>
      <c r="Q36" s="15">
        <f t="shared" si="29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32" t="s">
        <v>27</v>
      </c>
      <c r="E38" s="33"/>
      <c r="F38" s="32" t="s">
        <v>28</v>
      </c>
      <c r="G38" s="33"/>
      <c r="H38" s="32" t="s">
        <v>29</v>
      </c>
      <c r="I38" s="33"/>
      <c r="J38" s="34" t="s">
        <v>30</v>
      </c>
      <c r="K38" s="34"/>
      <c r="L38" s="10" t="s">
        <v>31</v>
      </c>
      <c r="M38" s="10" t="s">
        <v>22</v>
      </c>
      <c r="N38" s="35" t="s">
        <v>42</v>
      </c>
      <c r="O38" s="36"/>
      <c r="P38" s="31" t="s">
        <v>41</v>
      </c>
      <c r="Q38" s="31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30">B14</f>
        <v>a</v>
      </c>
      <c r="C40" s="13">
        <f t="shared" ref="C40" si="31">($J$7*J14+$K$7*K14+$L$7*L14+$M$7*M14)/E14</f>
        <v>1.9936000000000005</v>
      </c>
      <c r="D40" s="14">
        <f t="shared" ref="D40:D49" si="32">E14*C40/12</f>
        <v>0.1693827731864096</v>
      </c>
      <c r="E40" s="15">
        <f>D40*43560</f>
        <v>7378.3136000000022</v>
      </c>
      <c r="F40" s="14">
        <f t="shared" ref="F40" si="33">D40+M14*($E$6-$D$6)/12</f>
        <v>0.19962969696969701</v>
      </c>
      <c r="G40" s="15">
        <f>F40*43560</f>
        <v>8695.8696000000018</v>
      </c>
      <c r="H40" s="14">
        <f t="shared" ref="H40" si="34">D40+M14*($F$6-$D$6)/12</f>
        <v>0.24121921717171721</v>
      </c>
      <c r="I40" s="15">
        <f>H40*43560</f>
        <v>10507.509100000001</v>
      </c>
      <c r="J40" s="14">
        <f t="shared" ref="J40" si="35">D40+M14*($G$6-$D$6)/12</f>
        <v>0.29037046831955932</v>
      </c>
      <c r="K40" s="15">
        <f>J40*43560</f>
        <v>12648.537600000003</v>
      </c>
      <c r="L40" s="15">
        <f t="shared" ref="L40" si="36">J14*P$7+K14*Q$7+L14*R$7+M14*S$7</f>
        <v>4.573130964187329</v>
      </c>
      <c r="M40" s="13">
        <f t="shared" ref="M40" si="37">L40/E14</f>
        <v>4.4854000000000012</v>
      </c>
      <c r="N40" s="14">
        <f t="shared" ref="N40:N49" si="38">M14*(0.44-0.1)/12</f>
        <v>2.5709885215794304E-2</v>
      </c>
      <c r="O40" s="15">
        <f>N40*43560</f>
        <v>1119.9225999999999</v>
      </c>
      <c r="P40" s="14">
        <f>M14*(0.26)/12</f>
        <v>1.9660500459136827E-2</v>
      </c>
      <c r="Q40" s="15">
        <f>P40*43560</f>
        <v>856.41140000000019</v>
      </c>
      <c r="R40" s="7"/>
      <c r="S40" s="7"/>
      <c r="T40" s="7"/>
    </row>
    <row r="41" spans="2:20" x14ac:dyDescent="0.25">
      <c r="B41" s="11" t="str">
        <f t="shared" si="30"/>
        <v>b</v>
      </c>
      <c r="C41" s="13">
        <f t="shared" ref="C41:C49" si="39">($J$7*J15+$K$7*K15+$L$7*L15+$M$7*M15)/E15</f>
        <v>1.4164000000000001</v>
      </c>
      <c r="D41" s="14">
        <f t="shared" si="32"/>
        <v>2.5321889348025709E-2</v>
      </c>
      <c r="E41" s="15">
        <f t="shared" ref="E41:E49" si="40">D41*43560</f>
        <v>1103.0214999999998</v>
      </c>
      <c r="F41" s="14">
        <f t="shared" ref="F41:F49" si="41">D41+M15*($E$6-$D$6)/12</f>
        <v>2.7896269513314965E-2</v>
      </c>
      <c r="G41" s="15">
        <f t="shared" ref="G41:G49" si="42">F41*43560</f>
        <v>1215.1614999999999</v>
      </c>
      <c r="H41" s="14">
        <f t="shared" ref="H41:H49" si="43">D41+M15*($F$6-$D$6)/12</f>
        <v>3.1436042240587693E-2</v>
      </c>
      <c r="I41" s="15">
        <f t="shared" ref="I41:I49" si="44">H41*43560</f>
        <v>1369.3539999999998</v>
      </c>
      <c r="J41" s="14">
        <f t="shared" ref="J41:J49" si="45">D41+M15*($G$6-$D$6)/12</f>
        <v>3.5619410009182735E-2</v>
      </c>
      <c r="K41" s="15">
        <f t="shared" ref="K41:K49" si="46">J41*43560</f>
        <v>1551.5815</v>
      </c>
      <c r="L41" s="15">
        <f t="shared" ref="L41:L49" si="47">J15*P$7+K15*Q$7+L15*R$7+M15*S$7</f>
        <v>0.75721101928374657</v>
      </c>
      <c r="M41" s="13">
        <f t="shared" ref="M41:M49" si="48">L41/E15</f>
        <v>3.5296000000000003</v>
      </c>
      <c r="N41" s="14">
        <f t="shared" si="38"/>
        <v>2.1882231404958675E-3</v>
      </c>
      <c r="O41" s="15">
        <f t="shared" ref="O41:O49" si="49">N41*43560</f>
        <v>95.318999999999988</v>
      </c>
      <c r="P41" s="14">
        <f t="shared" ref="P41:P49" si="50">M15*(0.26)/12</f>
        <v>1.6733471074380165E-3</v>
      </c>
      <c r="Q41" s="15">
        <f t="shared" ref="Q41:Q49" si="51">P41*43560</f>
        <v>72.891000000000005</v>
      </c>
      <c r="R41" s="7"/>
      <c r="S41" s="7"/>
      <c r="T41" s="7"/>
    </row>
    <row r="42" spans="2:20" x14ac:dyDescent="0.25">
      <c r="B42" s="11" t="str">
        <f t="shared" si="30"/>
        <v>c</v>
      </c>
      <c r="C42" s="13">
        <f t="shared" si="39"/>
        <v>1.3116000000000001</v>
      </c>
      <c r="D42" s="14">
        <f t="shared" si="32"/>
        <v>4.4934444444444444E-2</v>
      </c>
      <c r="E42" s="15">
        <f t="shared" si="40"/>
        <v>1957.3444</v>
      </c>
      <c r="F42" s="14">
        <f t="shared" si="41"/>
        <v>4.8223333333333333E-2</v>
      </c>
      <c r="G42" s="15">
        <f t="shared" si="42"/>
        <v>2100.6084000000001</v>
      </c>
      <c r="H42" s="14">
        <f t="shared" si="43"/>
        <v>5.2745555555555552E-2</v>
      </c>
      <c r="I42" s="15">
        <f t="shared" si="44"/>
        <v>2297.5963999999999</v>
      </c>
      <c r="J42" s="14">
        <f t="shared" si="45"/>
        <v>5.8089999999999996E-2</v>
      </c>
      <c r="K42" s="15">
        <f t="shared" si="46"/>
        <v>2530.4004</v>
      </c>
      <c r="L42" s="15">
        <f t="shared" si="47"/>
        <v>1.3882399999999999</v>
      </c>
      <c r="M42" s="13">
        <f t="shared" si="48"/>
        <v>3.3767999999999998</v>
      </c>
      <c r="N42" s="14">
        <f t="shared" si="38"/>
        <v>2.795555555555555E-3</v>
      </c>
      <c r="O42" s="15">
        <f t="shared" si="49"/>
        <v>121.77439999999997</v>
      </c>
      <c r="P42" s="14">
        <f t="shared" si="50"/>
        <v>2.1377777777777775E-3</v>
      </c>
      <c r="Q42" s="15">
        <f t="shared" si="51"/>
        <v>93.121599999999987</v>
      </c>
      <c r="S42" s="7"/>
      <c r="T42" s="7"/>
    </row>
    <row r="43" spans="2:20" x14ac:dyDescent="0.25">
      <c r="B43" s="11" t="str">
        <f t="shared" si="30"/>
        <v>d</v>
      </c>
      <c r="C43" s="13">
        <f t="shared" si="39"/>
        <v>1.3867000000000003</v>
      </c>
      <c r="D43" s="14">
        <f t="shared" si="32"/>
        <v>3.4643624311294773E-2</v>
      </c>
      <c r="E43" s="15">
        <f t="shared" si="40"/>
        <v>1509.0762750000004</v>
      </c>
      <c r="F43" s="14">
        <f t="shared" si="41"/>
        <v>3.7941351584022044E-2</v>
      </c>
      <c r="G43" s="15">
        <f t="shared" si="42"/>
        <v>1652.7252750000002</v>
      </c>
      <c r="H43" s="14">
        <f t="shared" si="43"/>
        <v>4.2475726584022044E-2</v>
      </c>
      <c r="I43" s="15">
        <f t="shared" si="44"/>
        <v>1850.2426500000001</v>
      </c>
      <c r="J43" s="14">
        <f t="shared" si="45"/>
        <v>4.7834533402203866E-2</v>
      </c>
      <c r="K43" s="15">
        <f t="shared" si="46"/>
        <v>2083.6722750000004</v>
      </c>
      <c r="L43" s="15">
        <f t="shared" si="47"/>
        <v>1.0441204132231405</v>
      </c>
      <c r="M43" s="13">
        <f t="shared" si="48"/>
        <v>3.4828000000000001</v>
      </c>
      <c r="N43" s="14">
        <f t="shared" si="38"/>
        <v>2.8030681818181822E-3</v>
      </c>
      <c r="O43" s="15">
        <f t="shared" si="49"/>
        <v>122.10165000000002</v>
      </c>
      <c r="P43" s="14">
        <f t="shared" si="50"/>
        <v>2.1435227272727274E-3</v>
      </c>
      <c r="Q43" s="15">
        <f t="shared" si="51"/>
        <v>93.371850000000009</v>
      </c>
      <c r="S43" s="7"/>
      <c r="T43" s="7"/>
    </row>
    <row r="44" spans="2:20" x14ac:dyDescent="0.25">
      <c r="B44" s="11" t="str">
        <f t="shared" si="30"/>
        <v>e</v>
      </c>
      <c r="C44" s="13">
        <f t="shared" si="39"/>
        <v>1.3867</v>
      </c>
      <c r="D44" s="14">
        <f t="shared" si="32"/>
        <v>0.45373358815426995</v>
      </c>
      <c r="E44" s="15">
        <f t="shared" si="40"/>
        <v>19764.6351</v>
      </c>
      <c r="F44" s="14">
        <f t="shared" si="41"/>
        <v>0.49692449724517906</v>
      </c>
      <c r="G44" s="15">
        <f t="shared" si="42"/>
        <v>21646.0311</v>
      </c>
      <c r="H44" s="14">
        <f t="shared" si="43"/>
        <v>0.55631199724517899</v>
      </c>
      <c r="I44" s="15">
        <f t="shared" si="44"/>
        <v>24232.950599999996</v>
      </c>
      <c r="J44" s="14">
        <f t="shared" si="45"/>
        <v>0.62649722451790635</v>
      </c>
      <c r="K44" s="15">
        <f t="shared" si="46"/>
        <v>27290.219100000002</v>
      </c>
      <c r="L44" s="15">
        <f t="shared" si="47"/>
        <v>13.675027107438016</v>
      </c>
      <c r="M44" s="13">
        <f t="shared" si="48"/>
        <v>3.4827999999999997</v>
      </c>
      <c r="N44" s="14">
        <f t="shared" si="38"/>
        <v>3.6712272727272725E-2</v>
      </c>
      <c r="O44" s="15">
        <f t="shared" si="49"/>
        <v>1599.1866</v>
      </c>
      <c r="P44" s="14">
        <f t="shared" si="50"/>
        <v>2.8074090909090913E-2</v>
      </c>
      <c r="Q44" s="15">
        <f t="shared" si="51"/>
        <v>1222.9074000000003</v>
      </c>
      <c r="S44" s="7"/>
      <c r="T44" s="7"/>
    </row>
    <row r="45" spans="2:20" x14ac:dyDescent="0.25">
      <c r="B45" s="11" t="str">
        <f t="shared" si="30"/>
        <v>f</v>
      </c>
      <c r="C45" s="13">
        <f t="shared" si="39"/>
        <v>2.0407999999999999</v>
      </c>
      <c r="D45" s="14">
        <f t="shared" si="32"/>
        <v>0.10786115243342516</v>
      </c>
      <c r="E45" s="15">
        <f t="shared" si="40"/>
        <v>4698.4318000000003</v>
      </c>
      <c r="F45" s="14">
        <f t="shared" si="41"/>
        <v>0.1273108310376492</v>
      </c>
      <c r="G45" s="15">
        <f t="shared" si="42"/>
        <v>5545.6597999999994</v>
      </c>
      <c r="H45" s="14">
        <f t="shared" si="43"/>
        <v>0.15405413911845728</v>
      </c>
      <c r="I45" s="15">
        <f t="shared" si="44"/>
        <v>6710.5982999999987</v>
      </c>
      <c r="J45" s="14">
        <f t="shared" si="45"/>
        <v>0.1856598668503214</v>
      </c>
      <c r="K45" s="15">
        <f t="shared" si="46"/>
        <v>8087.3438000000006</v>
      </c>
      <c r="L45" s="15">
        <f t="shared" si="47"/>
        <v>2.9017229201101933</v>
      </c>
      <c r="M45" s="13">
        <f t="shared" si="48"/>
        <v>4.5752000000000006</v>
      </c>
      <c r="N45" s="14">
        <f t="shared" si="38"/>
        <v>1.6532226813590449E-2</v>
      </c>
      <c r="O45" s="15">
        <f t="shared" si="49"/>
        <v>720.14379999999994</v>
      </c>
      <c r="P45" s="14">
        <f t="shared" si="50"/>
        <v>1.2642291092745639E-2</v>
      </c>
      <c r="Q45" s="15">
        <f t="shared" si="51"/>
        <v>550.69820000000004</v>
      </c>
      <c r="S45" s="7"/>
      <c r="T45" s="7"/>
    </row>
    <row r="46" spans="2:20" x14ac:dyDescent="0.25">
      <c r="B46" s="11" t="str">
        <f t="shared" si="30"/>
        <v>off-7</v>
      </c>
      <c r="C46" s="13">
        <f t="shared" si="39"/>
        <v>1.9859999999999998</v>
      </c>
      <c r="D46" s="14">
        <f t="shared" si="32"/>
        <v>0.42533499999999996</v>
      </c>
      <c r="E46" s="15">
        <f t="shared" si="40"/>
        <v>18527.5926</v>
      </c>
      <c r="F46" s="14">
        <f t="shared" si="41"/>
        <v>0.50243499999999996</v>
      </c>
      <c r="G46" s="15">
        <f t="shared" si="42"/>
        <v>21886.068599999999</v>
      </c>
      <c r="H46" s="14">
        <f t="shared" si="43"/>
        <v>0.60844749999999992</v>
      </c>
      <c r="I46" s="15">
        <f t="shared" si="44"/>
        <v>26503.973099999996</v>
      </c>
      <c r="J46" s="14">
        <f t="shared" si="45"/>
        <v>0.73373499999999992</v>
      </c>
      <c r="K46" s="15">
        <f t="shared" si="46"/>
        <v>31961.496599999995</v>
      </c>
      <c r="L46" s="15">
        <f t="shared" si="47"/>
        <v>11.457059999999998</v>
      </c>
      <c r="M46" s="13">
        <f t="shared" si="48"/>
        <v>4.4579999999999993</v>
      </c>
      <c r="N46" s="14">
        <f t="shared" si="38"/>
        <v>6.5534999999999982E-2</v>
      </c>
      <c r="O46" s="15">
        <f t="shared" si="49"/>
        <v>2854.7045999999991</v>
      </c>
      <c r="P46" s="14">
        <f t="shared" si="50"/>
        <v>5.0114999999999993E-2</v>
      </c>
      <c r="Q46" s="15">
        <f t="shared" si="51"/>
        <v>2183.0093999999999</v>
      </c>
      <c r="S46" s="7"/>
      <c r="T46" s="7"/>
    </row>
    <row r="47" spans="2:20" x14ac:dyDescent="0.25">
      <c r="B47" s="11" t="str">
        <f t="shared" si="30"/>
        <v>off-8</v>
      </c>
      <c r="C47" s="13">
        <f t="shared" si="39"/>
        <v>1.9860000000000002</v>
      </c>
      <c r="D47" s="14">
        <f t="shared" si="32"/>
        <v>0.33265499999999998</v>
      </c>
      <c r="E47" s="15">
        <f t="shared" si="40"/>
        <v>14490.451799999999</v>
      </c>
      <c r="F47" s="14">
        <f t="shared" si="41"/>
        <v>0.39295499999999994</v>
      </c>
      <c r="G47" s="15">
        <f t="shared" si="42"/>
        <v>17117.119799999997</v>
      </c>
      <c r="H47" s="14">
        <f t="shared" si="43"/>
        <v>0.47586749999999989</v>
      </c>
      <c r="I47" s="15">
        <f t="shared" si="44"/>
        <v>20728.788299999997</v>
      </c>
      <c r="J47" s="14">
        <f t="shared" si="45"/>
        <v>0.573855</v>
      </c>
      <c r="K47" s="15">
        <f t="shared" si="46"/>
        <v>24997.123800000001</v>
      </c>
      <c r="L47" s="15">
        <f t="shared" si="47"/>
        <v>8.9605800000000002</v>
      </c>
      <c r="M47" s="13">
        <f t="shared" si="48"/>
        <v>4.4580000000000002</v>
      </c>
      <c r="N47" s="14">
        <f t="shared" si="38"/>
        <v>5.1254999999999995E-2</v>
      </c>
      <c r="O47" s="15">
        <f t="shared" si="49"/>
        <v>2232.6677999999997</v>
      </c>
      <c r="P47" s="14">
        <f t="shared" si="50"/>
        <v>3.9195000000000001E-2</v>
      </c>
      <c r="Q47" s="15">
        <f t="shared" si="51"/>
        <v>1707.3342</v>
      </c>
      <c r="S47" s="7"/>
      <c r="T47" s="7"/>
    </row>
    <row r="48" spans="2:20" x14ac:dyDescent="0.25">
      <c r="B48" s="11" t="str">
        <f t="shared" si="30"/>
        <v>off-9</v>
      </c>
      <c r="C48" s="13">
        <f t="shared" si="39"/>
        <v>1.9860000000000002</v>
      </c>
      <c r="D48" s="14">
        <f t="shared" si="32"/>
        <v>0.29128000000000004</v>
      </c>
      <c r="E48" s="15">
        <f t="shared" si="40"/>
        <v>12688.156800000002</v>
      </c>
      <c r="F48" s="14">
        <f t="shared" si="41"/>
        <v>0.34408000000000005</v>
      </c>
      <c r="G48" s="15">
        <f t="shared" si="42"/>
        <v>14988.124800000001</v>
      </c>
      <c r="H48" s="14">
        <f t="shared" si="43"/>
        <v>0.41668000000000005</v>
      </c>
      <c r="I48" s="15">
        <f t="shared" si="44"/>
        <v>18150.580800000003</v>
      </c>
      <c r="J48" s="14">
        <f t="shared" si="45"/>
        <v>0.50248000000000004</v>
      </c>
      <c r="K48" s="15">
        <f t="shared" si="46"/>
        <v>21888.0288</v>
      </c>
      <c r="L48" s="15">
        <f t="shared" si="47"/>
        <v>7.8460800000000006</v>
      </c>
      <c r="M48" s="13">
        <f t="shared" si="48"/>
        <v>4.4580000000000002</v>
      </c>
      <c r="N48" s="14">
        <f t="shared" si="38"/>
        <v>4.4879999999999996E-2</v>
      </c>
      <c r="O48" s="15">
        <f t="shared" si="49"/>
        <v>1954.9727999999998</v>
      </c>
      <c r="P48" s="14">
        <f t="shared" si="50"/>
        <v>3.4320000000000003E-2</v>
      </c>
      <c r="Q48" s="15">
        <f t="shared" si="51"/>
        <v>1494.9792000000002</v>
      </c>
      <c r="S48" s="7"/>
      <c r="T48" s="7"/>
    </row>
    <row r="49" spans="2:20" x14ac:dyDescent="0.25">
      <c r="B49" s="11" t="str">
        <f t="shared" si="30"/>
        <v>off-10</v>
      </c>
      <c r="C49" s="13">
        <f t="shared" si="39"/>
        <v>1.9859999999999998</v>
      </c>
      <c r="D49" s="14">
        <f t="shared" si="32"/>
        <v>2.1680499999999996</v>
      </c>
      <c r="E49" s="15">
        <f t="shared" si="40"/>
        <v>94440.257999999987</v>
      </c>
      <c r="F49" s="14">
        <f t="shared" si="41"/>
        <v>2.5610499999999994</v>
      </c>
      <c r="G49" s="15">
        <f t="shared" si="42"/>
        <v>111559.33799999997</v>
      </c>
      <c r="H49" s="14">
        <f t="shared" si="43"/>
        <v>3.1014249999999994</v>
      </c>
      <c r="I49" s="15">
        <f t="shared" si="44"/>
        <v>135098.07299999997</v>
      </c>
      <c r="J49" s="14">
        <f t="shared" si="45"/>
        <v>3.7400499999999997</v>
      </c>
      <c r="K49" s="15">
        <f t="shared" si="46"/>
        <v>162916.57799999998</v>
      </c>
      <c r="L49" s="15">
        <f t="shared" si="47"/>
        <v>58.399799999999999</v>
      </c>
      <c r="M49" s="13">
        <f t="shared" si="48"/>
        <v>4.4580000000000002</v>
      </c>
      <c r="N49" s="14">
        <f t="shared" si="38"/>
        <v>0.33404999999999996</v>
      </c>
      <c r="O49" s="15">
        <f t="shared" si="49"/>
        <v>14551.217999999999</v>
      </c>
      <c r="P49" s="14">
        <f t="shared" si="50"/>
        <v>0.25545000000000001</v>
      </c>
      <c r="Q49" s="15">
        <f t="shared" si="51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32" t="s">
        <v>27</v>
      </c>
      <c r="E51" s="33"/>
      <c r="F51" s="32" t="s">
        <v>28</v>
      </c>
      <c r="G51" s="33"/>
      <c r="H51" s="32" t="s">
        <v>29</v>
      </c>
      <c r="I51" s="33"/>
      <c r="J51" s="34" t="s">
        <v>30</v>
      </c>
      <c r="K51" s="34"/>
      <c r="L51" s="10" t="s">
        <v>31</v>
      </c>
      <c r="M51" s="10" t="s">
        <v>22</v>
      </c>
      <c r="N51" s="35" t="s">
        <v>42</v>
      </c>
      <c r="O51" s="36"/>
      <c r="P51" s="31" t="s">
        <v>41</v>
      </c>
      <c r="Q51" s="31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2">B14</f>
        <v>a</v>
      </c>
      <c r="C53" s="13">
        <f t="shared" ref="C53" si="53">($J$8*J14+$K$8*K14+$L$8*L14+$M$8*M14)/E14</f>
        <v>2.2238000000000002</v>
      </c>
      <c r="D53" s="14">
        <f t="shared" ref="D53:D62" si="54">E14*C53/12</f>
        <v>0.18894131772268138</v>
      </c>
      <c r="E53" s="15">
        <f>D53*43560</f>
        <v>8230.2838000000011</v>
      </c>
      <c r="F53" s="14">
        <f t="shared" ref="F53" si="55">D53+M14*($E$7-$D$7)/12</f>
        <v>0.22674997245179065</v>
      </c>
      <c r="G53" s="15">
        <f>F53*43560</f>
        <v>9877.2288000000008</v>
      </c>
      <c r="H53" s="14">
        <f t="shared" ref="H53" si="56">D53+M14*($F$7-$D$7)/12</f>
        <v>0.29102468549127647</v>
      </c>
      <c r="I53" s="15">
        <f>H53*43560</f>
        <v>12677.035300000003</v>
      </c>
      <c r="J53" s="14">
        <f t="shared" ref="J53" si="57">D53+M14*($G$7-$D$7)/12</f>
        <v>0.36286112947658411</v>
      </c>
      <c r="K53" s="15">
        <f>J53*43560</f>
        <v>15806.230800000003</v>
      </c>
      <c r="L53" s="13">
        <f t="shared" ref="L53" si="58">J14*P$8+K14*Q$8+L14*R$8+M14*S$8</f>
        <v>4.8987781818181819</v>
      </c>
      <c r="M53" s="13">
        <f t="shared" ref="M53" si="59">L53/E14</f>
        <v>4.8048000000000002</v>
      </c>
      <c r="N53" s="14">
        <f t="shared" ref="N53:N62" si="60">M14*(0.44-0.1)/12</f>
        <v>2.5709885215794304E-2</v>
      </c>
      <c r="O53" s="15">
        <f>N53*43560</f>
        <v>1119.9225999999999</v>
      </c>
      <c r="P53" s="14">
        <f>M14*(0.26)/12</f>
        <v>1.9660500459136827E-2</v>
      </c>
      <c r="Q53" s="15">
        <f>P53*43560</f>
        <v>856.41140000000019</v>
      </c>
    </row>
    <row r="54" spans="2:20" x14ac:dyDescent="0.25">
      <c r="B54" s="11" t="str">
        <f t="shared" si="52"/>
        <v>b</v>
      </c>
      <c r="C54" s="13">
        <f t="shared" ref="C54:C62" si="61">($J$8*J15+$K$8*K15+$L$8*L15+$M$8*M15)/E15</f>
        <v>1.6012000000000002</v>
      </c>
      <c r="D54" s="14">
        <f t="shared" si="54"/>
        <v>2.8625677226813594E-2</v>
      </c>
      <c r="E54" s="15">
        <f t="shared" ref="E54:E62" si="62">D54*43560</f>
        <v>1246.9345000000001</v>
      </c>
      <c r="F54" s="14">
        <f t="shared" ref="F54:F62" si="63">D54+M15*($E$7-$D$7)/12</f>
        <v>3.1843652433425164E-2</v>
      </c>
      <c r="G54" s="15">
        <f t="shared" ref="G54:G62" si="64">F54*43560</f>
        <v>1387.1095</v>
      </c>
      <c r="H54" s="14">
        <f t="shared" ref="H54:H62" si="65">D54+M15*($F$7-$D$7)/12</f>
        <v>3.7314210284664834E-2</v>
      </c>
      <c r="I54" s="15">
        <f t="shared" ref="I54:I62" si="66">H54*43560</f>
        <v>1625.4070000000002</v>
      </c>
      <c r="J54" s="14">
        <f t="shared" ref="J54:J62" si="67">D54+M15*($G$7-$D$7)/12</f>
        <v>4.3428363177226814E-2</v>
      </c>
      <c r="K54" s="15">
        <f t="shared" ref="K54:K62" si="68">J54*43560</f>
        <v>1891.7395000000001</v>
      </c>
      <c r="L54" s="13">
        <f t="shared" ref="L54:L62" si="69">J15*P$8+K15*Q$8+L15*R$8+M15*S$8</f>
        <v>0.82491721763085391</v>
      </c>
      <c r="M54" s="13">
        <f t="shared" ref="M54:M62" si="70">L54/E15</f>
        <v>3.8451999999999997</v>
      </c>
      <c r="N54" s="14">
        <f t="shared" si="60"/>
        <v>2.1882231404958675E-3</v>
      </c>
      <c r="O54" s="15">
        <f t="shared" ref="O54:O62" si="71">N54*43560</f>
        <v>95.318999999999988</v>
      </c>
      <c r="P54" s="14">
        <f t="shared" ref="P54:P62" si="72">M15*(0.26)/12</f>
        <v>1.6733471074380165E-3</v>
      </c>
      <c r="Q54" s="15">
        <f t="shared" ref="Q54:Q62" si="73">P54*43560</f>
        <v>72.891000000000005</v>
      </c>
      <c r="R54" s="7"/>
    </row>
    <row r="55" spans="2:20" x14ac:dyDescent="0.25">
      <c r="B55" s="11" t="str">
        <f t="shared" si="52"/>
        <v>c</v>
      </c>
      <c r="C55" s="13">
        <f t="shared" si="61"/>
        <v>1.4875999999999998</v>
      </c>
      <c r="D55" s="14">
        <f t="shared" si="54"/>
        <v>5.0964074074074071E-2</v>
      </c>
      <c r="E55" s="15">
        <f t="shared" si="62"/>
        <v>2219.9950666666664</v>
      </c>
      <c r="F55" s="14">
        <f t="shared" si="63"/>
        <v>5.5075185185185185E-2</v>
      </c>
      <c r="G55" s="15">
        <f t="shared" si="64"/>
        <v>2399.0750666666668</v>
      </c>
      <c r="H55" s="14">
        <f t="shared" si="65"/>
        <v>6.206407407407407E-2</v>
      </c>
      <c r="I55" s="15">
        <f t="shared" si="66"/>
        <v>2703.5110666666665</v>
      </c>
      <c r="J55" s="14">
        <f t="shared" si="67"/>
        <v>6.9875185185185179E-2</v>
      </c>
      <c r="K55" s="15">
        <f t="shared" si="68"/>
        <v>3043.7630666666664</v>
      </c>
      <c r="L55" s="13">
        <f t="shared" si="69"/>
        <v>1.5173288888888887</v>
      </c>
      <c r="M55" s="13">
        <f t="shared" si="70"/>
        <v>3.6907999999999999</v>
      </c>
      <c r="N55" s="14">
        <f t="shared" si="60"/>
        <v>2.795555555555555E-3</v>
      </c>
      <c r="O55" s="15">
        <f t="shared" si="71"/>
        <v>121.77439999999997</v>
      </c>
      <c r="P55" s="14">
        <f t="shared" si="72"/>
        <v>2.1377777777777775E-3</v>
      </c>
      <c r="Q55" s="15">
        <f t="shared" si="73"/>
        <v>93.121599999999987</v>
      </c>
      <c r="R55" s="7"/>
    </row>
    <row r="56" spans="2:20" x14ac:dyDescent="0.25">
      <c r="B56" s="11" t="str">
        <f t="shared" si="52"/>
        <v>d</v>
      </c>
      <c r="C56" s="13">
        <f t="shared" si="61"/>
        <v>1.5691000000000002</v>
      </c>
      <c r="D56" s="14">
        <f t="shared" si="54"/>
        <v>3.9200483815427005E-2</v>
      </c>
      <c r="E56" s="15">
        <f t="shared" si="62"/>
        <v>1707.5730750000002</v>
      </c>
      <c r="F56" s="14">
        <f t="shared" si="63"/>
        <v>4.3322642906336098E-2</v>
      </c>
      <c r="G56" s="15">
        <f t="shared" si="64"/>
        <v>1887.1343250000004</v>
      </c>
      <c r="H56" s="14">
        <f t="shared" si="65"/>
        <v>5.0330313360881555E-2</v>
      </c>
      <c r="I56" s="15">
        <f t="shared" si="66"/>
        <v>2192.3884500000004</v>
      </c>
      <c r="J56" s="14">
        <f t="shared" si="67"/>
        <v>5.8162415633608827E-2</v>
      </c>
      <c r="K56" s="15">
        <f t="shared" si="68"/>
        <v>2533.5548250000006</v>
      </c>
      <c r="L56" s="13">
        <f t="shared" si="69"/>
        <v>1.1386452685950412</v>
      </c>
      <c r="M56" s="13">
        <f t="shared" si="70"/>
        <v>3.7980999999999998</v>
      </c>
      <c r="N56" s="14">
        <f t="shared" si="60"/>
        <v>2.8030681818181822E-3</v>
      </c>
      <c r="O56" s="15">
        <f t="shared" si="71"/>
        <v>122.10165000000002</v>
      </c>
      <c r="P56" s="14">
        <f t="shared" si="72"/>
        <v>2.1435227272727274E-3</v>
      </c>
      <c r="Q56" s="15">
        <f t="shared" si="73"/>
        <v>93.371850000000009</v>
      </c>
      <c r="R56" s="7"/>
    </row>
    <row r="57" spans="2:20" x14ac:dyDescent="0.25">
      <c r="B57" s="11" t="str">
        <f t="shared" si="52"/>
        <v>e</v>
      </c>
      <c r="C57" s="13">
        <f t="shared" si="61"/>
        <v>1.5690999999999999</v>
      </c>
      <c r="D57" s="14">
        <f t="shared" si="54"/>
        <v>0.51341557162534435</v>
      </c>
      <c r="E57" s="15">
        <f t="shared" si="62"/>
        <v>22364.382300000001</v>
      </c>
      <c r="F57" s="14">
        <f t="shared" si="63"/>
        <v>0.56740420798898072</v>
      </c>
      <c r="G57" s="15">
        <f t="shared" si="64"/>
        <v>24716.1273</v>
      </c>
      <c r="H57" s="14">
        <f t="shared" si="65"/>
        <v>0.65918488980716261</v>
      </c>
      <c r="I57" s="15">
        <f t="shared" si="66"/>
        <v>28714.093800000002</v>
      </c>
      <c r="J57" s="14">
        <f t="shared" si="67"/>
        <v>0.76176329889807171</v>
      </c>
      <c r="K57" s="15">
        <f t="shared" si="68"/>
        <v>33182.409300000007</v>
      </c>
      <c r="L57" s="13">
        <f t="shared" si="69"/>
        <v>14.91303561983471</v>
      </c>
      <c r="M57" s="13">
        <f t="shared" si="70"/>
        <v>3.7980999999999998</v>
      </c>
      <c r="N57" s="14">
        <f t="shared" si="60"/>
        <v>3.6712272727272725E-2</v>
      </c>
      <c r="O57" s="15">
        <f t="shared" si="71"/>
        <v>1599.1866</v>
      </c>
      <c r="P57" s="14">
        <f t="shared" si="72"/>
        <v>2.8074090909090913E-2</v>
      </c>
      <c r="Q57" s="15">
        <f t="shared" si="73"/>
        <v>1222.9074000000003</v>
      </c>
      <c r="R57" s="7"/>
    </row>
    <row r="58" spans="2:20" x14ac:dyDescent="0.25">
      <c r="B58" s="11" t="str">
        <f t="shared" si="52"/>
        <v>f</v>
      </c>
      <c r="C58" s="13">
        <f t="shared" si="61"/>
        <v>2.2744</v>
      </c>
      <c r="D58" s="14">
        <f t="shared" si="54"/>
        <v>0.12020747015610654</v>
      </c>
      <c r="E58" s="15">
        <f t="shared" si="62"/>
        <v>5236.2374000000009</v>
      </c>
      <c r="F58" s="14">
        <f t="shared" si="63"/>
        <v>0.14451956841138661</v>
      </c>
      <c r="G58" s="15">
        <f t="shared" si="64"/>
        <v>6295.2724000000007</v>
      </c>
      <c r="H58" s="14">
        <f t="shared" si="65"/>
        <v>0.18585013544536275</v>
      </c>
      <c r="I58" s="15">
        <f t="shared" si="66"/>
        <v>8095.6319000000012</v>
      </c>
      <c r="J58" s="14">
        <f t="shared" si="67"/>
        <v>0.23204312213039491</v>
      </c>
      <c r="K58" s="15">
        <f t="shared" si="68"/>
        <v>10107.798400000001</v>
      </c>
      <c r="L58" s="13">
        <f t="shared" si="69"/>
        <v>3.1041687052341596</v>
      </c>
      <c r="M58" s="13">
        <f t="shared" si="70"/>
        <v>4.8943999999999992</v>
      </c>
      <c r="N58" s="14">
        <f t="shared" si="60"/>
        <v>1.6532226813590449E-2</v>
      </c>
      <c r="O58" s="15">
        <f t="shared" si="71"/>
        <v>720.14379999999994</v>
      </c>
      <c r="P58" s="14">
        <f t="shared" si="72"/>
        <v>1.2642291092745639E-2</v>
      </c>
      <c r="Q58" s="15">
        <f t="shared" si="73"/>
        <v>550.69820000000004</v>
      </c>
      <c r="R58" s="7"/>
    </row>
    <row r="59" spans="2:20" x14ac:dyDescent="0.25">
      <c r="B59" s="11" t="str">
        <f t="shared" si="52"/>
        <v>off-7</v>
      </c>
      <c r="C59" s="13">
        <f t="shared" si="61"/>
        <v>2.2159999999999997</v>
      </c>
      <c r="D59" s="14">
        <f t="shared" si="54"/>
        <v>0.47459333333333326</v>
      </c>
      <c r="E59" s="15">
        <f t="shared" si="62"/>
        <v>20673.285599999996</v>
      </c>
      <c r="F59" s="14">
        <f t="shared" si="63"/>
        <v>0.5709683333333333</v>
      </c>
      <c r="G59" s="15">
        <f t="shared" si="64"/>
        <v>24871.380599999997</v>
      </c>
      <c r="H59" s="14">
        <f t="shared" si="65"/>
        <v>0.73480583333333327</v>
      </c>
      <c r="I59" s="15">
        <f t="shared" si="66"/>
        <v>32008.142099999997</v>
      </c>
      <c r="J59" s="14">
        <f t="shared" si="67"/>
        <v>0.91791833333333317</v>
      </c>
      <c r="K59" s="15">
        <f t="shared" si="68"/>
        <v>39984.522599999989</v>
      </c>
      <c r="L59" s="13">
        <f t="shared" si="69"/>
        <v>12.279459999999998</v>
      </c>
      <c r="M59" s="13">
        <f t="shared" si="70"/>
        <v>4.7779999999999996</v>
      </c>
      <c r="N59" s="14">
        <f t="shared" si="60"/>
        <v>6.5534999999999982E-2</v>
      </c>
      <c r="O59" s="15">
        <f t="shared" si="71"/>
        <v>2854.7045999999991</v>
      </c>
      <c r="P59" s="14">
        <f t="shared" si="72"/>
        <v>5.0114999999999993E-2</v>
      </c>
      <c r="Q59" s="15">
        <f t="shared" si="73"/>
        <v>2183.0093999999999</v>
      </c>
      <c r="R59" s="7"/>
    </row>
    <row r="60" spans="2:20" x14ac:dyDescent="0.25">
      <c r="B60" s="11" t="str">
        <f t="shared" si="52"/>
        <v>off-8</v>
      </c>
      <c r="C60" s="13">
        <f t="shared" si="61"/>
        <v>2.2160000000000002</v>
      </c>
      <c r="D60" s="14">
        <f t="shared" si="54"/>
        <v>0.37118000000000001</v>
      </c>
      <c r="E60" s="15">
        <f t="shared" si="62"/>
        <v>16168.6008</v>
      </c>
      <c r="F60" s="14">
        <f t="shared" si="63"/>
        <v>0.44655500000000004</v>
      </c>
      <c r="G60" s="15">
        <f t="shared" si="64"/>
        <v>19451.935800000003</v>
      </c>
      <c r="H60" s="14">
        <f t="shared" si="65"/>
        <v>0.57469250000000005</v>
      </c>
      <c r="I60" s="15">
        <f t="shared" si="66"/>
        <v>25033.605300000003</v>
      </c>
      <c r="J60" s="14">
        <f t="shared" si="67"/>
        <v>0.71790500000000002</v>
      </c>
      <c r="K60" s="15">
        <f t="shared" si="68"/>
        <v>31271.941800000001</v>
      </c>
      <c r="L60" s="13">
        <f t="shared" si="69"/>
        <v>9.6037800000000004</v>
      </c>
      <c r="M60" s="13">
        <f t="shared" si="70"/>
        <v>4.7780000000000005</v>
      </c>
      <c r="N60" s="14">
        <f t="shared" si="60"/>
        <v>5.1254999999999995E-2</v>
      </c>
      <c r="O60" s="15">
        <f t="shared" si="71"/>
        <v>2232.6677999999997</v>
      </c>
      <c r="P60" s="14">
        <f t="shared" si="72"/>
        <v>3.9195000000000001E-2</v>
      </c>
      <c r="Q60" s="15">
        <f t="shared" si="73"/>
        <v>1707.3342</v>
      </c>
      <c r="R60" s="7"/>
    </row>
    <row r="61" spans="2:20" x14ac:dyDescent="0.25">
      <c r="B61" s="11" t="str">
        <f t="shared" si="52"/>
        <v>off-9</v>
      </c>
      <c r="C61" s="13">
        <f t="shared" si="61"/>
        <v>2.2159999999999997</v>
      </c>
      <c r="D61" s="14">
        <f t="shared" si="54"/>
        <v>0.32501333333333332</v>
      </c>
      <c r="E61" s="15">
        <f t="shared" si="62"/>
        <v>14157.5808</v>
      </c>
      <c r="F61" s="14">
        <f t="shared" si="63"/>
        <v>0.39101333333333332</v>
      </c>
      <c r="G61" s="15">
        <f t="shared" si="64"/>
        <v>17032.540799999999</v>
      </c>
      <c r="H61" s="14">
        <f t="shared" si="65"/>
        <v>0.50321333333333329</v>
      </c>
      <c r="I61" s="15">
        <f t="shared" si="66"/>
        <v>21919.9728</v>
      </c>
      <c r="J61" s="14">
        <f t="shared" si="67"/>
        <v>0.62861333333333336</v>
      </c>
      <c r="K61" s="15">
        <f t="shared" si="68"/>
        <v>27382.396800000002</v>
      </c>
      <c r="L61" s="13">
        <f t="shared" si="69"/>
        <v>8.409279999999999</v>
      </c>
      <c r="M61" s="13">
        <f t="shared" si="70"/>
        <v>4.7779999999999996</v>
      </c>
      <c r="N61" s="14">
        <f t="shared" si="60"/>
        <v>4.4879999999999996E-2</v>
      </c>
      <c r="O61" s="15">
        <f t="shared" si="71"/>
        <v>1954.9727999999998</v>
      </c>
      <c r="P61" s="14">
        <f t="shared" si="72"/>
        <v>3.4320000000000003E-2</v>
      </c>
      <c r="Q61" s="15">
        <f t="shared" si="73"/>
        <v>1494.9792000000002</v>
      </c>
      <c r="R61" s="7"/>
    </row>
    <row r="62" spans="2:20" x14ac:dyDescent="0.25">
      <c r="B62" s="11" t="str">
        <f t="shared" si="52"/>
        <v>off-10</v>
      </c>
      <c r="C62" s="13">
        <f t="shared" si="61"/>
        <v>2.2159999999999997</v>
      </c>
      <c r="D62" s="14">
        <f t="shared" si="54"/>
        <v>2.4191333333333329</v>
      </c>
      <c r="E62" s="15">
        <f t="shared" si="62"/>
        <v>105377.44799999997</v>
      </c>
      <c r="F62" s="14">
        <f t="shared" si="63"/>
        <v>2.9103833333333329</v>
      </c>
      <c r="G62" s="15">
        <f t="shared" si="64"/>
        <v>126776.29799999998</v>
      </c>
      <c r="H62" s="14">
        <f t="shared" si="65"/>
        <v>3.7455083333333326</v>
      </c>
      <c r="I62" s="15">
        <f t="shared" si="66"/>
        <v>163154.34299999996</v>
      </c>
      <c r="J62" s="14">
        <f t="shared" si="67"/>
        <v>4.6788833333333333</v>
      </c>
      <c r="K62" s="15">
        <f t="shared" si="68"/>
        <v>203812.158</v>
      </c>
      <c r="L62" s="13">
        <f t="shared" si="69"/>
        <v>62.591799999999992</v>
      </c>
      <c r="M62" s="13">
        <f t="shared" si="70"/>
        <v>4.7779999999999996</v>
      </c>
      <c r="N62" s="14">
        <f t="shared" si="60"/>
        <v>0.33404999999999996</v>
      </c>
      <c r="O62" s="15">
        <f t="shared" si="71"/>
        <v>14551.217999999999</v>
      </c>
      <c r="P62" s="14">
        <f t="shared" si="72"/>
        <v>0.25545000000000001</v>
      </c>
      <c r="Q62" s="15">
        <f t="shared" si="73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32" t="s">
        <v>27</v>
      </c>
      <c r="E64" s="33"/>
      <c r="F64" s="32" t="s">
        <v>28</v>
      </c>
      <c r="G64" s="33"/>
      <c r="H64" s="32" t="s">
        <v>29</v>
      </c>
      <c r="I64" s="33"/>
      <c r="J64" s="34" t="s">
        <v>30</v>
      </c>
      <c r="K64" s="34"/>
      <c r="L64" s="10" t="s">
        <v>31</v>
      </c>
      <c r="M64" s="10" t="s">
        <v>22</v>
      </c>
      <c r="N64" s="35" t="s">
        <v>42</v>
      </c>
      <c r="O64" s="36"/>
      <c r="P64" s="31" t="s">
        <v>41</v>
      </c>
      <c r="Q64" s="31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4">B27</f>
        <v>a</v>
      </c>
      <c r="C66" s="13">
        <f t="shared" ref="C66" si="75">($J$9*J14+$K$9*K14+$L$9*L14+$M$9*M14)/E14</f>
        <v>2.4912000000000005</v>
      </c>
      <c r="D66" s="14">
        <f>E14*C66/12</f>
        <v>0.21166049586776867</v>
      </c>
      <c r="E66" s="15">
        <f>D66*43560</f>
        <v>9219.9312000000027</v>
      </c>
      <c r="F66" s="14">
        <f t="shared" ref="F66" si="76">D66+M14*($E$8-$D$8)/12</f>
        <v>0.26837347796143257</v>
      </c>
      <c r="G66" s="15">
        <f>F66*43560</f>
        <v>11690.348700000002</v>
      </c>
      <c r="H66" s="14">
        <f t="shared" ref="H66" si="77">D66+M14*($F$8-$D$8)/12</f>
        <v>0.34777165289256207</v>
      </c>
      <c r="I66" s="15">
        <f>H66*43560</f>
        <v>15148.933200000003</v>
      </c>
      <c r="J66" s="14">
        <f t="shared" ref="J66" si="78">D66+M14*($G$8-$D$8)/12</f>
        <v>0.44229328971533532</v>
      </c>
      <c r="K66" s="15">
        <f>J66*43560</f>
        <v>19266.295700000006</v>
      </c>
      <c r="L66" s="13">
        <f t="shared" ref="L66" si="79">J14*P$9+K14*Q$9+L14*R$9+M14*S$9</f>
        <v>5.1409234986225902</v>
      </c>
      <c r="M66" s="13">
        <f t="shared" ref="M66" si="80">L66/E53</f>
        <v>6.2463502153140688E-4</v>
      </c>
      <c r="N66" s="14">
        <f t="shared" ref="N66:N75" si="81">M14*(0.44-0.1)/12</f>
        <v>2.5709885215794304E-2</v>
      </c>
      <c r="O66" s="15">
        <f>N66*43560</f>
        <v>1119.9225999999999</v>
      </c>
      <c r="P66" s="14">
        <f>M14*(0.26)/12</f>
        <v>1.9660500459136827E-2</v>
      </c>
      <c r="Q66" s="15">
        <f>P66*43560</f>
        <v>856.41140000000019</v>
      </c>
    </row>
    <row r="67" spans="2:17" x14ac:dyDescent="0.25">
      <c r="B67" s="11" t="str">
        <f t="shared" si="74"/>
        <v>b</v>
      </c>
      <c r="C67" s="13">
        <f t="shared" ref="C67:C75" si="82">($J$9*J15+$K$9*K15+$L$9*L15+$M$9*M15)/E15</f>
        <v>1.8088</v>
      </c>
      <c r="D67" s="14">
        <f t="shared" ref="D67:D75" si="83">E15*C67/12</f>
        <v>3.2337075298438933E-2</v>
      </c>
      <c r="E67" s="15">
        <f t="shared" ref="E67:E75" si="84">D67*43560</f>
        <v>1408.6029999999998</v>
      </c>
      <c r="F67" s="14">
        <f t="shared" ref="F67:F75" si="85">D67+M15*($E$8-$D$8)/12</f>
        <v>3.7164038108356286E-2</v>
      </c>
      <c r="G67" s="15">
        <f t="shared" ref="G67:G75" si="86">F67*43560</f>
        <v>1618.8654999999999</v>
      </c>
      <c r="H67" s="14">
        <f t="shared" ref="H67:H75" si="87">D67+M15*($F$8-$D$8)/12</f>
        <v>4.392178604224059E-2</v>
      </c>
      <c r="I67" s="15">
        <f t="shared" ref="I67:I75" si="88">H67*43560</f>
        <v>1913.2330000000002</v>
      </c>
      <c r="J67" s="14">
        <f t="shared" ref="J67:J75" si="89">D67+M15*($G$8-$D$8)/12</f>
        <v>5.1966724058769509E-2</v>
      </c>
      <c r="K67" s="15">
        <f t="shared" ref="K67:K75" si="90">J67*43560</f>
        <v>2263.6704999999997</v>
      </c>
      <c r="L67" s="13">
        <f t="shared" ref="L67:L75" si="91">J15*P$9+K15*Q$9+L15*R$9+M15*S$9</f>
        <v>0.88284077134986216</v>
      </c>
      <c r="M67" s="13">
        <f t="shared" ref="M67:M75" si="92">L67/E54</f>
        <v>7.0800893819993125E-4</v>
      </c>
      <c r="N67" s="14">
        <f t="shared" si="81"/>
        <v>2.1882231404958675E-3</v>
      </c>
      <c r="O67" s="15">
        <f t="shared" ref="O67:O75" si="93">N67*43560</f>
        <v>95.318999999999988</v>
      </c>
      <c r="P67" s="14">
        <f t="shared" ref="P67:P75" si="94">M15*(0.26)/12</f>
        <v>1.6733471074380165E-3</v>
      </c>
      <c r="Q67" s="15">
        <f t="shared" ref="Q67:Q75" si="95">P67*43560</f>
        <v>72.891000000000005</v>
      </c>
    </row>
    <row r="68" spans="2:17" x14ac:dyDescent="0.25">
      <c r="B68" s="11" t="str">
        <f t="shared" si="74"/>
        <v>c</v>
      </c>
      <c r="C68" s="13">
        <f t="shared" si="82"/>
        <v>1.6823999999999999</v>
      </c>
      <c r="D68" s="14">
        <f t="shared" si="83"/>
        <v>5.7637777777777767E-2</v>
      </c>
      <c r="E68" s="15">
        <f t="shared" si="84"/>
        <v>2510.7015999999994</v>
      </c>
      <c r="F68" s="14">
        <f t="shared" si="85"/>
        <v>6.3804444444444428E-2</v>
      </c>
      <c r="G68" s="15">
        <f t="shared" si="86"/>
        <v>2779.3215999999993</v>
      </c>
      <c r="H68" s="14">
        <f t="shared" si="87"/>
        <v>7.2437777777777768E-2</v>
      </c>
      <c r="I68" s="15">
        <f t="shared" si="88"/>
        <v>3155.3895999999995</v>
      </c>
      <c r="J68" s="14">
        <f t="shared" si="89"/>
        <v>8.2715555555555542E-2</v>
      </c>
      <c r="K68" s="15">
        <f t="shared" si="90"/>
        <v>3603.0895999999993</v>
      </c>
      <c r="L68" s="13">
        <f t="shared" si="91"/>
        <v>1.6301377777777777</v>
      </c>
      <c r="M68" s="13">
        <f t="shared" si="92"/>
        <v>7.3429792806946987E-4</v>
      </c>
      <c r="N68" s="14">
        <f t="shared" si="81"/>
        <v>2.795555555555555E-3</v>
      </c>
      <c r="O68" s="15">
        <f t="shared" si="93"/>
        <v>121.77439999999997</v>
      </c>
      <c r="P68" s="14">
        <f t="shared" si="94"/>
        <v>2.1377777777777775E-3</v>
      </c>
      <c r="Q68" s="15">
        <f t="shared" si="95"/>
        <v>93.121599999999987</v>
      </c>
    </row>
    <row r="69" spans="2:17" x14ac:dyDescent="0.25">
      <c r="B69" s="11" t="str">
        <f t="shared" si="74"/>
        <v>d</v>
      </c>
      <c r="C69" s="13">
        <f t="shared" si="82"/>
        <v>1.7734000000000003</v>
      </c>
      <c r="D69" s="14">
        <f t="shared" si="83"/>
        <v>4.4304466253443531E-2</v>
      </c>
      <c r="E69" s="15">
        <f t="shared" si="84"/>
        <v>1929.9025500000002</v>
      </c>
      <c r="F69" s="14">
        <f t="shared" si="85"/>
        <v>5.0487704889807167E-2</v>
      </c>
      <c r="G69" s="15">
        <f t="shared" si="86"/>
        <v>2199.2444250000003</v>
      </c>
      <c r="H69" s="14">
        <f t="shared" si="87"/>
        <v>5.914423898071626E-2</v>
      </c>
      <c r="I69" s="15">
        <f t="shared" si="88"/>
        <v>2576.3230500000004</v>
      </c>
      <c r="J69" s="14">
        <f t="shared" si="89"/>
        <v>6.9449636707988996E-2</v>
      </c>
      <c r="K69" s="15">
        <f t="shared" si="90"/>
        <v>3025.2261750000007</v>
      </c>
      <c r="L69" s="13">
        <f t="shared" si="91"/>
        <v>1.220039173553719</v>
      </c>
      <c r="M69" s="13">
        <f t="shared" si="92"/>
        <v>7.144872400577755E-4</v>
      </c>
      <c r="N69" s="14">
        <f t="shared" si="81"/>
        <v>2.8030681818181822E-3</v>
      </c>
      <c r="O69" s="15">
        <f t="shared" si="93"/>
        <v>122.10165000000002</v>
      </c>
      <c r="P69" s="14">
        <f t="shared" si="94"/>
        <v>2.1435227272727274E-3</v>
      </c>
      <c r="Q69" s="15">
        <f t="shared" si="95"/>
        <v>93.371850000000009</v>
      </c>
    </row>
    <row r="70" spans="2:17" x14ac:dyDescent="0.25">
      <c r="B70" s="11" t="str">
        <f t="shared" si="74"/>
        <v>e</v>
      </c>
      <c r="C70" s="13">
        <f t="shared" si="82"/>
        <v>1.7734000000000001</v>
      </c>
      <c r="D70" s="14">
        <f t="shared" si="83"/>
        <v>0.58026331955922872</v>
      </c>
      <c r="E70" s="15">
        <f t="shared" si="84"/>
        <v>25276.270200000003</v>
      </c>
      <c r="F70" s="14">
        <f t="shared" si="85"/>
        <v>0.66124627410468328</v>
      </c>
      <c r="G70" s="15">
        <f t="shared" si="86"/>
        <v>28803.887700000003</v>
      </c>
      <c r="H70" s="14">
        <f t="shared" si="87"/>
        <v>0.7746224104683197</v>
      </c>
      <c r="I70" s="15">
        <f t="shared" si="88"/>
        <v>33742.552200000006</v>
      </c>
      <c r="J70" s="14">
        <f t="shared" si="89"/>
        <v>0.90959400137741064</v>
      </c>
      <c r="K70" s="15">
        <f t="shared" si="90"/>
        <v>39621.914700000008</v>
      </c>
      <c r="L70" s="13">
        <f t="shared" si="91"/>
        <v>15.979065785123966</v>
      </c>
      <c r="M70" s="13">
        <f t="shared" si="92"/>
        <v>7.144872400577755E-4</v>
      </c>
      <c r="N70" s="14">
        <f t="shared" si="81"/>
        <v>3.6712272727272725E-2</v>
      </c>
      <c r="O70" s="15">
        <f t="shared" si="93"/>
        <v>1599.1866</v>
      </c>
      <c r="P70" s="14">
        <f t="shared" si="94"/>
        <v>2.8074090909090913E-2</v>
      </c>
      <c r="Q70" s="15">
        <f t="shared" si="95"/>
        <v>1222.9074000000003</v>
      </c>
    </row>
    <row r="71" spans="2:17" x14ac:dyDescent="0.25">
      <c r="B71" s="11" t="str">
        <f t="shared" si="74"/>
        <v>f</v>
      </c>
      <c r="C71" s="13">
        <f t="shared" si="82"/>
        <v>2.5455999999999999</v>
      </c>
      <c r="D71" s="14">
        <f t="shared" si="83"/>
        <v>0.13454103764921946</v>
      </c>
      <c r="E71" s="15">
        <f t="shared" si="84"/>
        <v>5860.6075999999994</v>
      </c>
      <c r="F71" s="14">
        <f t="shared" si="85"/>
        <v>0.17100918503213958</v>
      </c>
      <c r="G71" s="15">
        <f t="shared" si="86"/>
        <v>7449.1601000000001</v>
      </c>
      <c r="H71" s="14">
        <f t="shared" si="87"/>
        <v>0.22206459136822773</v>
      </c>
      <c r="I71" s="15">
        <f t="shared" si="88"/>
        <v>9673.1335999999992</v>
      </c>
      <c r="J71" s="14">
        <f t="shared" si="89"/>
        <v>0.28284483700642793</v>
      </c>
      <c r="K71" s="15">
        <f t="shared" si="90"/>
        <v>12320.721100000001</v>
      </c>
      <c r="L71" s="13">
        <f t="shared" si="91"/>
        <v>3.2525782093663911</v>
      </c>
      <c r="M71" s="13">
        <f t="shared" si="92"/>
        <v>6.2116706346553171E-4</v>
      </c>
      <c r="N71" s="14">
        <f t="shared" si="81"/>
        <v>1.6532226813590449E-2</v>
      </c>
      <c r="O71" s="15">
        <f t="shared" si="93"/>
        <v>720.14379999999994</v>
      </c>
      <c r="P71" s="14">
        <f t="shared" si="94"/>
        <v>1.2642291092745639E-2</v>
      </c>
      <c r="Q71" s="15">
        <f t="shared" si="95"/>
        <v>550.69820000000004</v>
      </c>
    </row>
    <row r="72" spans="2:17" x14ac:dyDescent="0.25">
      <c r="B72" s="11" t="str">
        <f t="shared" si="74"/>
        <v>off-7</v>
      </c>
      <c r="C72" s="13">
        <f t="shared" si="82"/>
        <v>2.484</v>
      </c>
      <c r="D72" s="14">
        <f t="shared" si="83"/>
        <v>0.53198999999999996</v>
      </c>
      <c r="E72" s="15">
        <f t="shared" si="84"/>
        <v>23173.484399999998</v>
      </c>
      <c r="F72" s="14">
        <f t="shared" si="85"/>
        <v>0.67655249999999989</v>
      </c>
      <c r="G72" s="15">
        <f t="shared" si="86"/>
        <v>29470.626899999996</v>
      </c>
      <c r="H72" s="14">
        <f t="shared" si="87"/>
        <v>0.87894000000000005</v>
      </c>
      <c r="I72" s="15">
        <f t="shared" si="88"/>
        <v>38286.626400000001</v>
      </c>
      <c r="J72" s="14">
        <f t="shared" si="89"/>
        <v>1.1198774999999999</v>
      </c>
      <c r="K72" s="15">
        <f t="shared" si="90"/>
        <v>48781.863899999997</v>
      </c>
      <c r="L72" s="13">
        <f t="shared" si="91"/>
        <v>12.893689999999998</v>
      </c>
      <c r="M72" s="13">
        <f t="shared" si="92"/>
        <v>6.2368847649451524E-4</v>
      </c>
      <c r="N72" s="14">
        <f t="shared" si="81"/>
        <v>6.5534999999999982E-2</v>
      </c>
      <c r="O72" s="15">
        <f t="shared" si="93"/>
        <v>2854.7045999999991</v>
      </c>
      <c r="P72" s="14">
        <f t="shared" si="94"/>
        <v>5.0114999999999993E-2</v>
      </c>
      <c r="Q72" s="15">
        <f t="shared" si="95"/>
        <v>2183.0093999999999</v>
      </c>
    </row>
    <row r="73" spans="2:17" x14ac:dyDescent="0.25">
      <c r="B73" s="11" t="str">
        <f t="shared" si="74"/>
        <v>off-8</v>
      </c>
      <c r="C73" s="13">
        <f t="shared" si="82"/>
        <v>2.4840000000000004</v>
      </c>
      <c r="D73" s="14">
        <f t="shared" si="83"/>
        <v>0.41607</v>
      </c>
      <c r="E73" s="15">
        <f t="shared" si="84"/>
        <v>18124.0092</v>
      </c>
      <c r="F73" s="14">
        <f t="shared" si="85"/>
        <v>0.52913250000000001</v>
      </c>
      <c r="G73" s="15">
        <f t="shared" si="86"/>
        <v>23049.011699999999</v>
      </c>
      <c r="H73" s="14">
        <f t="shared" si="87"/>
        <v>0.68742000000000003</v>
      </c>
      <c r="I73" s="15">
        <f t="shared" si="88"/>
        <v>29944.015200000002</v>
      </c>
      <c r="J73" s="14">
        <f t="shared" si="89"/>
        <v>0.87585749999999996</v>
      </c>
      <c r="K73" s="15">
        <f t="shared" si="90"/>
        <v>38152.352699999996</v>
      </c>
      <c r="L73" s="13">
        <f t="shared" si="91"/>
        <v>10.084169999999999</v>
      </c>
      <c r="M73" s="13">
        <f t="shared" si="92"/>
        <v>6.2368847649451513E-4</v>
      </c>
      <c r="N73" s="14">
        <f t="shared" si="81"/>
        <v>5.1254999999999995E-2</v>
      </c>
      <c r="O73" s="15">
        <f t="shared" si="93"/>
        <v>2232.6677999999997</v>
      </c>
      <c r="P73" s="14">
        <f t="shared" si="94"/>
        <v>3.9195000000000001E-2</v>
      </c>
      <c r="Q73" s="15">
        <f t="shared" si="95"/>
        <v>1707.3342</v>
      </c>
    </row>
    <row r="74" spans="2:17" x14ac:dyDescent="0.25">
      <c r="B74" s="11" t="str">
        <f t="shared" si="74"/>
        <v>off-9</v>
      </c>
      <c r="C74" s="13">
        <f t="shared" si="82"/>
        <v>2.4840000000000004</v>
      </c>
      <c r="D74" s="14">
        <f t="shared" si="83"/>
        <v>0.36432000000000003</v>
      </c>
      <c r="E74" s="15">
        <f t="shared" si="84"/>
        <v>15869.779200000001</v>
      </c>
      <c r="F74" s="14">
        <f t="shared" si="85"/>
        <v>0.46332000000000007</v>
      </c>
      <c r="G74" s="15">
        <f t="shared" si="86"/>
        <v>20182.219200000003</v>
      </c>
      <c r="H74" s="14">
        <f t="shared" si="87"/>
        <v>0.60192000000000001</v>
      </c>
      <c r="I74" s="15">
        <f t="shared" si="88"/>
        <v>26219.635200000001</v>
      </c>
      <c r="J74" s="14">
        <f t="shared" si="89"/>
        <v>0.76692000000000005</v>
      </c>
      <c r="K74" s="15">
        <f t="shared" si="90"/>
        <v>33407.035199999998</v>
      </c>
      <c r="L74" s="13">
        <f t="shared" si="91"/>
        <v>8.8299200000000013</v>
      </c>
      <c r="M74" s="13">
        <f t="shared" si="92"/>
        <v>6.2368847649451535E-4</v>
      </c>
      <c r="N74" s="14">
        <f t="shared" si="81"/>
        <v>4.4879999999999996E-2</v>
      </c>
      <c r="O74" s="15">
        <f t="shared" si="93"/>
        <v>1954.9727999999998</v>
      </c>
      <c r="P74" s="14">
        <f t="shared" si="94"/>
        <v>3.4320000000000003E-2</v>
      </c>
      <c r="Q74" s="15">
        <f t="shared" si="95"/>
        <v>1494.9792000000002</v>
      </c>
    </row>
    <row r="75" spans="2:17" x14ac:dyDescent="0.25">
      <c r="B75" s="11" t="str">
        <f t="shared" si="74"/>
        <v>off-10</v>
      </c>
      <c r="C75" s="13">
        <f t="shared" si="82"/>
        <v>2.484</v>
      </c>
      <c r="D75" s="14">
        <f t="shared" si="83"/>
        <v>2.7117</v>
      </c>
      <c r="E75" s="15">
        <f t="shared" si="84"/>
        <v>118121.652</v>
      </c>
      <c r="F75" s="14">
        <f t="shared" si="85"/>
        <v>3.4485749999999999</v>
      </c>
      <c r="G75" s="15">
        <f t="shared" si="86"/>
        <v>150219.927</v>
      </c>
      <c r="H75" s="14">
        <f t="shared" si="87"/>
        <v>4.4802</v>
      </c>
      <c r="I75" s="15">
        <f t="shared" si="88"/>
        <v>195157.51199999999</v>
      </c>
      <c r="J75" s="14">
        <f t="shared" si="89"/>
        <v>5.7083250000000003</v>
      </c>
      <c r="K75" s="15">
        <f t="shared" si="90"/>
        <v>248654.63700000002</v>
      </c>
      <c r="L75" s="13">
        <f t="shared" si="91"/>
        <v>65.722699999999989</v>
      </c>
      <c r="M75" s="13">
        <f t="shared" si="92"/>
        <v>6.2368847649451524E-4</v>
      </c>
      <c r="N75" s="14">
        <f t="shared" si="81"/>
        <v>0.33404999999999996</v>
      </c>
      <c r="O75" s="15">
        <f t="shared" si="93"/>
        <v>14551.217999999999</v>
      </c>
      <c r="P75" s="14">
        <f t="shared" si="94"/>
        <v>0.25545000000000001</v>
      </c>
      <c r="Q75" s="15">
        <f t="shared" si="95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D25" sqref="D25"/>
    </sheetView>
  </sheetViews>
  <sheetFormatPr defaultRowHeight="15" x14ac:dyDescent="0.25"/>
  <cols>
    <col min="2" max="2" width="29.85546875" bestFit="1" customWidth="1"/>
  </cols>
  <sheetData>
    <row r="2" spans="2:8" x14ac:dyDescent="0.25">
      <c r="D2" s="1" t="s">
        <v>7</v>
      </c>
      <c r="E2" s="1"/>
      <c r="F2" s="1"/>
      <c r="G2" s="1"/>
      <c r="H2" s="1"/>
    </row>
    <row r="3" spans="2:8" x14ac:dyDescent="0.25">
      <c r="D3" s="1"/>
      <c r="E3" s="1" t="s">
        <v>9</v>
      </c>
      <c r="F3" s="1"/>
      <c r="G3" s="1"/>
      <c r="H3" s="1"/>
    </row>
    <row r="4" spans="2:8" x14ac:dyDescent="0.25">
      <c r="D4" s="1" t="s">
        <v>8</v>
      </c>
      <c r="E4" s="1" t="s">
        <v>2</v>
      </c>
      <c r="F4" s="1" t="s">
        <v>3</v>
      </c>
      <c r="G4" s="1" t="s">
        <v>4</v>
      </c>
      <c r="H4" s="1" t="s">
        <v>5</v>
      </c>
    </row>
    <row r="5" spans="2:8" x14ac:dyDescent="0.25">
      <c r="D5" s="1">
        <v>1</v>
      </c>
      <c r="E5" s="1">
        <v>0.44</v>
      </c>
      <c r="F5" s="1">
        <v>0.67</v>
      </c>
      <c r="G5" s="1">
        <v>0.99</v>
      </c>
      <c r="H5" s="1">
        <v>1.97</v>
      </c>
    </row>
    <row r="6" spans="2:8" x14ac:dyDescent="0.25">
      <c r="D6" s="1">
        <v>2</v>
      </c>
      <c r="E6" s="1">
        <v>0.53</v>
      </c>
      <c r="F6" s="1">
        <v>0.78</v>
      </c>
      <c r="G6" s="1">
        <v>1.1299999999999999</v>
      </c>
      <c r="H6" s="1">
        <v>2.12</v>
      </c>
    </row>
    <row r="7" spans="2:8" x14ac:dyDescent="0.25">
      <c r="D7" s="1">
        <v>3</v>
      </c>
      <c r="E7" s="1">
        <v>0.66</v>
      </c>
      <c r="F7" s="1">
        <v>0.92</v>
      </c>
      <c r="G7" s="1">
        <v>1.29</v>
      </c>
      <c r="H7" s="1">
        <v>2.36</v>
      </c>
    </row>
    <row r="8" spans="2:8" x14ac:dyDescent="0.25">
      <c r="D8" s="1">
        <v>4</v>
      </c>
      <c r="E8" s="2">
        <v>0.8</v>
      </c>
      <c r="F8" s="1">
        <v>1.08</v>
      </c>
      <c r="G8" s="1">
        <v>1.46</v>
      </c>
      <c r="H8" s="1">
        <v>2.64</v>
      </c>
    </row>
    <row r="10" spans="2:8" x14ac:dyDescent="0.25">
      <c r="B10" t="s">
        <v>46</v>
      </c>
      <c r="C10" t="s">
        <v>45</v>
      </c>
      <c r="D10" s="29">
        <f>Sheet1!C27</f>
        <v>1.8462000000000003</v>
      </c>
      <c r="E10" t="s">
        <v>49</v>
      </c>
    </row>
    <row r="11" spans="2:8" x14ac:dyDescent="0.25">
      <c r="B11" t="s">
        <v>48</v>
      </c>
      <c r="C11" t="s">
        <v>47</v>
      </c>
      <c r="D11" s="29">
        <f>Sheet1!L27</f>
        <v>4.2444250688705241</v>
      </c>
      <c r="E11" t="s">
        <v>50</v>
      </c>
    </row>
    <row r="12" spans="2:8" x14ac:dyDescent="0.25">
      <c r="B12" t="s">
        <v>53</v>
      </c>
      <c r="C12" t="s">
        <v>44</v>
      </c>
      <c r="D12" s="29">
        <f>Sheet1!E14</f>
        <v>1.0195592286501378</v>
      </c>
      <c r="E12" t="s">
        <v>54</v>
      </c>
    </row>
    <row r="13" spans="2:8" x14ac:dyDescent="0.25">
      <c r="B13" t="s">
        <v>52</v>
      </c>
      <c r="C13" t="s">
        <v>51</v>
      </c>
      <c r="D13" s="29">
        <f>Sheet1!M14</f>
        <v>0.9074077134986227</v>
      </c>
      <c r="E13" t="s">
        <v>54</v>
      </c>
    </row>
    <row r="14" spans="2:8" x14ac:dyDescent="0.25">
      <c r="B14" t="s">
        <v>55</v>
      </c>
      <c r="C14" t="s">
        <v>43</v>
      </c>
      <c r="D14" s="24">
        <f>(2.107*D10*D12/D11)-(0.25*D13/D12)</f>
        <v>0.71190869565217407</v>
      </c>
      <c r="E14" t="s">
        <v>56</v>
      </c>
    </row>
    <row r="16" spans="2:8" x14ac:dyDescent="0.25">
      <c r="B16" t="s">
        <v>58</v>
      </c>
      <c r="C16" t="s">
        <v>57</v>
      </c>
      <c r="D16" s="24">
        <v>0.2</v>
      </c>
      <c r="E16" t="s">
        <v>56</v>
      </c>
      <c r="F16" t="s">
        <v>59</v>
      </c>
    </row>
    <row r="17" spans="2:5" x14ac:dyDescent="0.25">
      <c r="B17" t="s">
        <v>60</v>
      </c>
      <c r="C17" t="s">
        <v>61</v>
      </c>
      <c r="D17" s="24">
        <f>(0.7*D16)+((1.6-(D13/D12))/12)</f>
        <v>0.19916666666666666</v>
      </c>
      <c r="E17" t="s">
        <v>56</v>
      </c>
    </row>
    <row r="18" spans="2:5" x14ac:dyDescent="0.25">
      <c r="B18" t="s">
        <v>62</v>
      </c>
      <c r="C18" t="s">
        <v>63</v>
      </c>
      <c r="D18" s="24">
        <f>D14-D16-D17</f>
        <v>0.31274202898550746</v>
      </c>
      <c r="E18" t="s">
        <v>56</v>
      </c>
    </row>
    <row r="20" spans="2:5" x14ac:dyDescent="0.25">
      <c r="B20" t="s">
        <v>73</v>
      </c>
      <c r="C20" t="s">
        <v>74</v>
      </c>
      <c r="D20">
        <v>20.37</v>
      </c>
      <c r="E20" t="s">
        <v>50</v>
      </c>
    </row>
    <row r="21" spans="2:5" x14ac:dyDescent="0.25">
      <c r="B21" t="s">
        <v>75</v>
      </c>
      <c r="C21" s="30" t="s">
        <v>76</v>
      </c>
      <c r="D21" s="29">
        <f>D11-D20</f>
        <v>-16.125574931129478</v>
      </c>
      <c r="E21" t="s">
        <v>50</v>
      </c>
    </row>
    <row r="22" spans="2:5" x14ac:dyDescent="0.25">
      <c r="B22" t="s">
        <v>64</v>
      </c>
      <c r="C22" t="s">
        <v>65</v>
      </c>
      <c r="D22" s="6">
        <f>0.5*D17*(D21*3600)</f>
        <v>-5781.0186128099176</v>
      </c>
      <c r="E22" t="s">
        <v>72</v>
      </c>
    </row>
    <row r="23" spans="2:5" x14ac:dyDescent="0.25">
      <c r="B23" t="s">
        <v>66</v>
      </c>
      <c r="C23" t="s">
        <v>67</v>
      </c>
      <c r="D23" s="6">
        <f>D16*(D21*3600)</f>
        <v>-11610.413950413225</v>
      </c>
      <c r="E23" t="s">
        <v>72</v>
      </c>
    </row>
    <row r="24" spans="2:5" x14ac:dyDescent="0.25">
      <c r="B24" t="s">
        <v>68</v>
      </c>
      <c r="C24" t="s">
        <v>69</v>
      </c>
      <c r="D24" s="6">
        <f>0.5*D18*(D21*3600)</f>
        <v>-9077.6610405346819</v>
      </c>
      <c r="E24" t="s">
        <v>72</v>
      </c>
    </row>
    <row r="25" spans="2:5" x14ac:dyDescent="0.25">
      <c r="B25" t="s">
        <v>70</v>
      </c>
      <c r="C25" t="s">
        <v>71</v>
      </c>
      <c r="D25" s="6">
        <f>SUM(D22:D24)</f>
        <v>-26469.093603757821</v>
      </c>
      <c r="E2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2018-10-12T20:02:52Z</dcterms:modified>
</cp:coreProperties>
</file>