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P44" i="1" l="1"/>
  <c r="P48" i="1"/>
  <c r="P47" i="1"/>
  <c r="P43" i="1"/>
  <c r="E15" i="1" l="1"/>
  <c r="E16" i="1"/>
  <c r="E17" i="1"/>
  <c r="E18" i="1"/>
  <c r="E19" i="1"/>
  <c r="E20" i="1"/>
  <c r="E21" i="1"/>
  <c r="E22" i="1"/>
  <c r="E23" i="1"/>
  <c r="E14" i="1" l="1"/>
  <c r="B54" i="1" l="1"/>
  <c r="B55" i="1"/>
  <c r="B56" i="1"/>
  <c r="B57" i="1"/>
  <c r="B58" i="1"/>
  <c r="B59" i="1"/>
  <c r="B60" i="1"/>
  <c r="B61" i="1"/>
  <c r="B62" i="1"/>
  <c r="B28" i="1"/>
  <c r="B67" i="1" s="1"/>
  <c r="B29" i="1"/>
  <c r="B68" i="1" s="1"/>
  <c r="B30" i="1"/>
  <c r="B69" i="1" s="1"/>
  <c r="B31" i="1"/>
  <c r="B70" i="1" s="1"/>
  <c r="B32" i="1"/>
  <c r="B71" i="1" s="1"/>
  <c r="B33" i="1"/>
  <c r="B72" i="1" s="1"/>
  <c r="B34" i="1"/>
  <c r="B73" i="1" s="1"/>
  <c r="B35" i="1"/>
  <c r="B74" i="1" s="1"/>
  <c r="B36" i="1"/>
  <c r="B75" i="1" s="1"/>
  <c r="B41" i="1"/>
  <c r="B42" i="1"/>
  <c r="B43" i="1"/>
  <c r="B44" i="1"/>
  <c r="B45" i="1"/>
  <c r="B46" i="1"/>
  <c r="B47" i="1"/>
  <c r="B48" i="1"/>
  <c r="B49" i="1"/>
  <c r="L23" i="1" l="1"/>
  <c r="L22" i="1"/>
  <c r="K23" i="1" l="1"/>
  <c r="K22" i="1"/>
  <c r="J23" i="1"/>
  <c r="J22" i="1"/>
  <c r="M23" i="1"/>
  <c r="M22" i="1"/>
  <c r="J14" i="1"/>
  <c r="M15" i="1"/>
  <c r="K16" i="1"/>
  <c r="L17" i="1"/>
  <c r="K19" i="1"/>
  <c r="K20" i="1"/>
  <c r="L74" i="1" l="1"/>
  <c r="C61" i="1"/>
  <c r="D61" i="1" s="1"/>
  <c r="L61" i="1"/>
  <c r="M61" i="1" s="1"/>
  <c r="C74" i="1"/>
  <c r="D74" i="1" s="1"/>
  <c r="C48" i="1"/>
  <c r="D48" i="1" s="1"/>
  <c r="C35" i="1"/>
  <c r="D35" i="1" s="1"/>
  <c r="L48" i="1"/>
  <c r="M48" i="1" s="1"/>
  <c r="L35" i="1"/>
  <c r="M35" i="1" s="1"/>
  <c r="C75" i="1"/>
  <c r="D75" i="1" s="1"/>
  <c r="C36" i="1"/>
  <c r="D36" i="1" s="1"/>
  <c r="C49" i="1"/>
  <c r="D49" i="1" s="1"/>
  <c r="L75" i="1"/>
  <c r="L36" i="1"/>
  <c r="M36" i="1" s="1"/>
  <c r="L49" i="1"/>
  <c r="M49" i="1" s="1"/>
  <c r="L62" i="1"/>
  <c r="M62" i="1" s="1"/>
  <c r="C62" i="1"/>
  <c r="D62" i="1" s="1"/>
  <c r="N22" i="1"/>
  <c r="N35" i="1"/>
  <c r="O35" i="1" s="1"/>
  <c r="N61" i="1"/>
  <c r="O61" i="1" s="1"/>
  <c r="N74" i="1"/>
  <c r="O74" i="1" s="1"/>
  <c r="N48" i="1"/>
  <c r="O48" i="1" s="1"/>
  <c r="N23" i="1"/>
  <c r="N62" i="1"/>
  <c r="O62" i="1" s="1"/>
  <c r="N36" i="1"/>
  <c r="O36" i="1" s="1"/>
  <c r="N75" i="1"/>
  <c r="O75" i="1" s="1"/>
  <c r="N49" i="1"/>
  <c r="O49" i="1" s="1"/>
  <c r="N67" i="1"/>
  <c r="O67" i="1" s="1"/>
  <c r="N41" i="1"/>
  <c r="O41" i="1" s="1"/>
  <c r="N54" i="1"/>
  <c r="O54" i="1" s="1"/>
  <c r="N28" i="1"/>
  <c r="O28" i="1" s="1"/>
  <c r="M17" i="1"/>
  <c r="M16" i="1"/>
  <c r="J16" i="1"/>
  <c r="L16" i="1"/>
  <c r="J20" i="1"/>
  <c r="M20" i="1"/>
  <c r="L20" i="1"/>
  <c r="J19" i="1"/>
  <c r="M19" i="1"/>
  <c r="L19" i="1"/>
  <c r="N19" i="1" s="1"/>
  <c r="J18" i="1"/>
  <c r="L18" i="1"/>
  <c r="K18" i="1"/>
  <c r="M18" i="1"/>
  <c r="J17" i="1"/>
  <c r="K17" i="1"/>
  <c r="J15" i="1"/>
  <c r="L15" i="1"/>
  <c r="K15" i="1"/>
  <c r="M14" i="1"/>
  <c r="L14" i="1"/>
  <c r="K14" i="1"/>
  <c r="B40" i="1"/>
  <c r="N31" i="1" l="1"/>
  <c r="O31" i="1" s="1"/>
  <c r="N70" i="1"/>
  <c r="O70" i="1" s="1"/>
  <c r="N57" i="1"/>
  <c r="O57" i="1" s="1"/>
  <c r="N44" i="1"/>
  <c r="O44" i="1" s="1"/>
  <c r="N72" i="1"/>
  <c r="O72" i="1" s="1"/>
  <c r="N59" i="1"/>
  <c r="O59" i="1" s="1"/>
  <c r="N33" i="1"/>
  <c r="O33" i="1" s="1"/>
  <c r="N46" i="1"/>
  <c r="O46" i="1" s="1"/>
  <c r="N29" i="1"/>
  <c r="O29" i="1" s="1"/>
  <c r="N42" i="1"/>
  <c r="O42" i="1" s="1"/>
  <c r="N68" i="1"/>
  <c r="O68" i="1" s="1"/>
  <c r="N55" i="1"/>
  <c r="O55" i="1" s="1"/>
  <c r="F62" i="1"/>
  <c r="G62" i="1" s="1"/>
  <c r="E62" i="1"/>
  <c r="M75" i="1" s="1"/>
  <c r="H62" i="1"/>
  <c r="I62" i="1" s="1"/>
  <c r="J62" i="1"/>
  <c r="K62" i="1" s="1"/>
  <c r="H74" i="1"/>
  <c r="I74" i="1" s="1"/>
  <c r="E74" i="1"/>
  <c r="F74" i="1"/>
  <c r="G74" i="1" s="1"/>
  <c r="J74" i="1"/>
  <c r="K74" i="1" s="1"/>
  <c r="N58" i="1"/>
  <c r="O58" i="1" s="1"/>
  <c r="N32" i="1"/>
  <c r="O32" i="1" s="1"/>
  <c r="N71" i="1"/>
  <c r="O71" i="1" s="1"/>
  <c r="N45" i="1"/>
  <c r="O45" i="1" s="1"/>
  <c r="C59" i="1"/>
  <c r="D59" i="1" s="1"/>
  <c r="C72" i="1"/>
  <c r="D72" i="1" s="1"/>
  <c r="L59" i="1"/>
  <c r="M59" i="1" s="1"/>
  <c r="C46" i="1"/>
  <c r="D46" i="1" s="1"/>
  <c r="L72" i="1"/>
  <c r="C33" i="1"/>
  <c r="D33" i="1" s="1"/>
  <c r="L46" i="1"/>
  <c r="M46" i="1" s="1"/>
  <c r="L33" i="1"/>
  <c r="M33" i="1" s="1"/>
  <c r="N56" i="1"/>
  <c r="O56" i="1" s="1"/>
  <c r="N69" i="1"/>
  <c r="O69" i="1" s="1"/>
  <c r="N30" i="1"/>
  <c r="O30" i="1" s="1"/>
  <c r="N43" i="1"/>
  <c r="O43" i="1" s="1"/>
  <c r="F49" i="1"/>
  <c r="G49" i="1" s="1"/>
  <c r="H49" i="1"/>
  <c r="I49" i="1" s="1"/>
  <c r="E49" i="1"/>
  <c r="J49" i="1"/>
  <c r="K49" i="1" s="1"/>
  <c r="C32" i="1"/>
  <c r="D32" i="1" s="1"/>
  <c r="C45" i="1"/>
  <c r="D45" i="1" s="1"/>
  <c r="L71" i="1"/>
  <c r="L32" i="1"/>
  <c r="M32" i="1" s="1"/>
  <c r="L58" i="1"/>
  <c r="M58" i="1" s="1"/>
  <c r="C58" i="1"/>
  <c r="D58" i="1" s="1"/>
  <c r="L45" i="1"/>
  <c r="M45" i="1" s="1"/>
  <c r="C71" i="1"/>
  <c r="D71" i="1" s="1"/>
  <c r="F36" i="1"/>
  <c r="G36" i="1" s="1"/>
  <c r="E36" i="1"/>
  <c r="H36" i="1"/>
  <c r="I36" i="1" s="1"/>
  <c r="J36" i="1"/>
  <c r="K36" i="1" s="1"/>
  <c r="J35" i="1"/>
  <c r="K35" i="1" s="1"/>
  <c r="H35" i="1"/>
  <c r="I35" i="1" s="1"/>
  <c r="E35" i="1"/>
  <c r="F35" i="1"/>
  <c r="G35" i="1" s="1"/>
  <c r="F61" i="1"/>
  <c r="G61" i="1" s="1"/>
  <c r="H61" i="1"/>
  <c r="I61" i="1" s="1"/>
  <c r="E61" i="1"/>
  <c r="M74" i="1" s="1"/>
  <c r="J61" i="1"/>
  <c r="K61" i="1" s="1"/>
  <c r="L30" i="1"/>
  <c r="M30" i="1" s="1"/>
  <c r="L43" i="1"/>
  <c r="M43" i="1" s="1"/>
  <c r="C56" i="1"/>
  <c r="D56" i="1" s="1"/>
  <c r="L56" i="1"/>
  <c r="M56" i="1" s="1"/>
  <c r="C30" i="1"/>
  <c r="D30" i="1" s="1"/>
  <c r="L69" i="1"/>
  <c r="C69" i="1"/>
  <c r="D69" i="1" s="1"/>
  <c r="C43" i="1"/>
  <c r="D43" i="1" s="1"/>
  <c r="N20" i="1"/>
  <c r="C68" i="1"/>
  <c r="D68" i="1" s="1"/>
  <c r="L55" i="1"/>
  <c r="M55" i="1" s="1"/>
  <c r="L68" i="1"/>
  <c r="C29" i="1"/>
  <c r="D29" i="1" s="1"/>
  <c r="C55" i="1"/>
  <c r="D55" i="1" s="1"/>
  <c r="L29" i="1"/>
  <c r="M29" i="1" s="1"/>
  <c r="C42" i="1"/>
  <c r="D42" i="1" s="1"/>
  <c r="L42" i="1"/>
  <c r="M42" i="1" s="1"/>
  <c r="F75" i="1"/>
  <c r="G75" i="1" s="1"/>
  <c r="E75" i="1"/>
  <c r="H75" i="1"/>
  <c r="I75" i="1" s="1"/>
  <c r="J75" i="1"/>
  <c r="K75" i="1" s="1"/>
  <c r="F48" i="1"/>
  <c r="G48" i="1" s="1"/>
  <c r="J48" i="1"/>
  <c r="K48" i="1" s="1"/>
  <c r="H48" i="1"/>
  <c r="I48" i="1" s="1"/>
  <c r="E48" i="1"/>
  <c r="L54" i="1"/>
  <c r="M54" i="1" s="1"/>
  <c r="L41" i="1"/>
  <c r="M41" i="1" s="1"/>
  <c r="C67" i="1"/>
  <c r="D67" i="1" s="1"/>
  <c r="C28" i="1"/>
  <c r="D28" i="1" s="1"/>
  <c r="L67" i="1"/>
  <c r="C54" i="1"/>
  <c r="D54" i="1" s="1"/>
  <c r="L28" i="1"/>
  <c r="M28" i="1" s="1"/>
  <c r="C41" i="1"/>
  <c r="D41" i="1" s="1"/>
  <c r="L70" i="1"/>
  <c r="L57" i="1"/>
  <c r="M57" i="1" s="1"/>
  <c r="C31" i="1"/>
  <c r="D31" i="1" s="1"/>
  <c r="C44" i="1"/>
  <c r="D44" i="1" s="1"/>
  <c r="L31" i="1"/>
  <c r="M31" i="1" s="1"/>
  <c r="L44" i="1"/>
  <c r="M44" i="1" s="1"/>
  <c r="C70" i="1"/>
  <c r="D70" i="1" s="1"/>
  <c r="C57" i="1"/>
  <c r="D57" i="1" s="1"/>
  <c r="N15" i="1"/>
  <c r="N18" i="1"/>
  <c r="N16" i="1"/>
  <c r="N17" i="1"/>
  <c r="N66" i="1"/>
  <c r="O66" i="1" s="1"/>
  <c r="C66" i="1"/>
  <c r="D66" i="1" s="1"/>
  <c r="F66" i="1" s="1"/>
  <c r="G66" i="1" s="1"/>
  <c r="L27" i="1"/>
  <c r="C40" i="1"/>
  <c r="D40" i="1" s="1"/>
  <c r="H40" i="1" s="1"/>
  <c r="I40" i="1" s="1"/>
  <c r="L40" i="1"/>
  <c r="M40" i="1" s="1"/>
  <c r="N27" i="1"/>
  <c r="N40" i="1"/>
  <c r="O40" i="1" s="1"/>
  <c r="N53" i="1"/>
  <c r="O53" i="1" s="1"/>
  <c r="C53" i="1"/>
  <c r="L53" i="1"/>
  <c r="M53" i="1" s="1"/>
  <c r="F56" i="1" l="1"/>
  <c r="G56" i="1" s="1"/>
  <c r="H56" i="1"/>
  <c r="I56" i="1" s="1"/>
  <c r="E56" i="1"/>
  <c r="M69" i="1" s="1"/>
  <c r="J56" i="1"/>
  <c r="K56" i="1" s="1"/>
  <c r="F69" i="1"/>
  <c r="G69" i="1" s="1"/>
  <c r="E69" i="1"/>
  <c r="H69" i="1"/>
  <c r="I69" i="1" s="1"/>
  <c r="J69" i="1"/>
  <c r="K69" i="1" s="1"/>
  <c r="J55" i="1"/>
  <c r="K55" i="1" s="1"/>
  <c r="H55" i="1"/>
  <c r="I55" i="1" s="1"/>
  <c r="E55" i="1"/>
  <c r="M68" i="1" s="1"/>
  <c r="F55" i="1"/>
  <c r="G55" i="1" s="1"/>
  <c r="H68" i="1"/>
  <c r="I68" i="1" s="1"/>
  <c r="E68" i="1"/>
  <c r="F68" i="1"/>
  <c r="G68" i="1" s="1"/>
  <c r="J68" i="1"/>
  <c r="K68" i="1" s="1"/>
  <c r="F58" i="1"/>
  <c r="G58" i="1" s="1"/>
  <c r="E58" i="1"/>
  <c r="M71" i="1" s="1"/>
  <c r="H58" i="1"/>
  <c r="I58" i="1" s="1"/>
  <c r="J58" i="1"/>
  <c r="K58" i="1" s="1"/>
  <c r="F45" i="1"/>
  <c r="G45" i="1" s="1"/>
  <c r="H45" i="1"/>
  <c r="I45" i="1" s="1"/>
  <c r="E45" i="1"/>
  <c r="J45" i="1"/>
  <c r="K45" i="1" s="1"/>
  <c r="J33" i="1"/>
  <c r="K33" i="1" s="1"/>
  <c r="H33" i="1"/>
  <c r="I33" i="1" s="1"/>
  <c r="E33" i="1"/>
  <c r="F33" i="1"/>
  <c r="G33" i="1" s="1"/>
  <c r="H72" i="1"/>
  <c r="I72" i="1" s="1"/>
  <c r="E72" i="1"/>
  <c r="F72" i="1"/>
  <c r="G72" i="1" s="1"/>
  <c r="J72" i="1"/>
  <c r="K72" i="1" s="1"/>
  <c r="J29" i="1"/>
  <c r="K29" i="1" s="1"/>
  <c r="H29" i="1"/>
  <c r="I29" i="1" s="1"/>
  <c r="E29" i="1"/>
  <c r="F29" i="1"/>
  <c r="G29" i="1" s="1"/>
  <c r="F30" i="1"/>
  <c r="G30" i="1" s="1"/>
  <c r="E30" i="1"/>
  <c r="H30" i="1"/>
  <c r="I30" i="1" s="1"/>
  <c r="J30" i="1"/>
  <c r="K30" i="1" s="1"/>
  <c r="F32" i="1"/>
  <c r="G32" i="1" s="1"/>
  <c r="E32" i="1"/>
  <c r="H32" i="1"/>
  <c r="I32" i="1" s="1"/>
  <c r="J32" i="1"/>
  <c r="K32" i="1" s="1"/>
  <c r="J59" i="1"/>
  <c r="K59" i="1" s="1"/>
  <c r="H59" i="1"/>
  <c r="I59" i="1" s="1"/>
  <c r="E59" i="1"/>
  <c r="M72" i="1" s="1"/>
  <c r="F59" i="1"/>
  <c r="G59" i="1" s="1"/>
  <c r="F42" i="1"/>
  <c r="G42" i="1" s="1"/>
  <c r="J42" i="1"/>
  <c r="K42" i="1" s="1"/>
  <c r="H42" i="1"/>
  <c r="I42" i="1" s="1"/>
  <c r="E42" i="1"/>
  <c r="F43" i="1"/>
  <c r="G43" i="1" s="1"/>
  <c r="E43" i="1"/>
  <c r="H43" i="1"/>
  <c r="I43" i="1" s="1"/>
  <c r="J43" i="1"/>
  <c r="K43" i="1" s="1"/>
  <c r="F71" i="1"/>
  <c r="G71" i="1" s="1"/>
  <c r="E71" i="1"/>
  <c r="H71" i="1"/>
  <c r="I71" i="1" s="1"/>
  <c r="J71" i="1"/>
  <c r="K71" i="1" s="1"/>
  <c r="F46" i="1"/>
  <c r="G46" i="1" s="1"/>
  <c r="J46" i="1"/>
  <c r="K46" i="1" s="1"/>
  <c r="H46" i="1"/>
  <c r="I46" i="1" s="1"/>
  <c r="E46" i="1"/>
  <c r="F41" i="1"/>
  <c r="G41" i="1" s="1"/>
  <c r="E41" i="1"/>
  <c r="H41" i="1"/>
  <c r="I41" i="1" s="1"/>
  <c r="J41" i="1"/>
  <c r="K41" i="1" s="1"/>
  <c r="F28" i="1"/>
  <c r="G28" i="1" s="1"/>
  <c r="E28" i="1"/>
  <c r="H28" i="1"/>
  <c r="I28" i="1" s="1"/>
  <c r="J28" i="1"/>
  <c r="F67" i="1"/>
  <c r="G67" i="1" s="1"/>
  <c r="E67" i="1"/>
  <c r="H67" i="1"/>
  <c r="I67" i="1" s="1"/>
  <c r="J67" i="1"/>
  <c r="K67" i="1" s="1"/>
  <c r="F54" i="1"/>
  <c r="G54" i="1" s="1"/>
  <c r="E54" i="1"/>
  <c r="M67" i="1" s="1"/>
  <c r="H54" i="1"/>
  <c r="I54" i="1" s="1"/>
  <c r="J54" i="1"/>
  <c r="K54" i="1" s="1"/>
  <c r="F57" i="1"/>
  <c r="G57" i="1" s="1"/>
  <c r="J57" i="1"/>
  <c r="K57" i="1" s="1"/>
  <c r="H57" i="1"/>
  <c r="I57" i="1" s="1"/>
  <c r="E57" i="1"/>
  <c r="M70" i="1" s="1"/>
  <c r="J44" i="1"/>
  <c r="K44" i="1" s="1"/>
  <c r="H44" i="1"/>
  <c r="I44" i="1" s="1"/>
  <c r="E44" i="1"/>
  <c r="F44" i="1"/>
  <c r="G44" i="1" s="1"/>
  <c r="H70" i="1"/>
  <c r="I70" i="1" s="1"/>
  <c r="E70" i="1"/>
  <c r="F70" i="1"/>
  <c r="G70" i="1" s="1"/>
  <c r="J70" i="1"/>
  <c r="K70" i="1" s="1"/>
  <c r="E31" i="1"/>
  <c r="J31" i="1"/>
  <c r="K31" i="1" s="1"/>
  <c r="F31" i="1"/>
  <c r="G31" i="1" s="1"/>
  <c r="H31" i="1"/>
  <c r="I31" i="1" s="1"/>
  <c r="J40" i="1"/>
  <c r="K40" i="1" s="1"/>
  <c r="E40" i="1"/>
  <c r="H66" i="1"/>
  <c r="I66" i="1" s="1"/>
  <c r="J66" i="1"/>
  <c r="K66" i="1" s="1"/>
  <c r="E66" i="1"/>
  <c r="F40" i="1"/>
  <c r="G40" i="1" s="1"/>
  <c r="K28" i="1" l="1"/>
  <c r="B53" i="1"/>
  <c r="B27" i="1"/>
  <c r="B66" i="1" s="1"/>
  <c r="D53" i="1"/>
  <c r="H53" i="1" s="1"/>
  <c r="I53" i="1" s="1"/>
  <c r="F53" i="1" l="1"/>
  <c r="G53" i="1" s="1"/>
  <c r="J53" i="1"/>
  <c r="K53" i="1" s="1"/>
  <c r="E53" i="1"/>
  <c r="C27" i="1"/>
  <c r="D27" i="1" s="1"/>
  <c r="H27" i="1" s="1"/>
  <c r="I27" i="1" s="1"/>
  <c r="L66" i="1"/>
  <c r="O27" i="1"/>
  <c r="N14" i="1"/>
  <c r="M27" i="1"/>
  <c r="F27" i="1" l="1"/>
  <c r="G27" i="1" s="1"/>
  <c r="J27" i="1"/>
  <c r="K27" i="1" s="1"/>
  <c r="M66" i="1"/>
  <c r="E27" i="1"/>
  <c r="K21" i="1" l="1"/>
  <c r="J21" i="1"/>
  <c r="L21" i="1"/>
  <c r="M21" i="1"/>
  <c r="N73" i="1" l="1"/>
  <c r="O73" i="1" s="1"/>
  <c r="N60" i="1"/>
  <c r="O60" i="1" s="1"/>
  <c r="N34" i="1"/>
  <c r="O34" i="1" s="1"/>
  <c r="N47" i="1"/>
  <c r="O47" i="1" s="1"/>
  <c r="C34" i="1"/>
  <c r="D34" i="1" s="1"/>
  <c r="C47" i="1"/>
  <c r="D47" i="1" s="1"/>
  <c r="C73" i="1"/>
  <c r="D73" i="1" s="1"/>
  <c r="L60" i="1"/>
  <c r="M60" i="1" s="1"/>
  <c r="L47" i="1"/>
  <c r="M47" i="1" s="1"/>
  <c r="C60" i="1"/>
  <c r="D60" i="1" s="1"/>
  <c r="L34" i="1"/>
  <c r="M34" i="1" s="1"/>
  <c r="L73" i="1"/>
  <c r="N21" i="1"/>
  <c r="F73" i="1" l="1"/>
  <c r="G73" i="1" s="1"/>
  <c r="E73" i="1"/>
  <c r="H73" i="1"/>
  <c r="I73" i="1" s="1"/>
  <c r="J73" i="1"/>
  <c r="K73" i="1" s="1"/>
  <c r="F60" i="1"/>
  <c r="G60" i="1" s="1"/>
  <c r="E60" i="1"/>
  <c r="M73" i="1" s="1"/>
  <c r="H60" i="1"/>
  <c r="I60" i="1" s="1"/>
  <c r="J60" i="1"/>
  <c r="K60" i="1" s="1"/>
  <c r="F47" i="1"/>
  <c r="G47" i="1" s="1"/>
  <c r="H47" i="1"/>
  <c r="I47" i="1" s="1"/>
  <c r="E47" i="1"/>
  <c r="J47" i="1"/>
  <c r="K47" i="1" s="1"/>
  <c r="F34" i="1"/>
  <c r="G34" i="1" s="1"/>
  <c r="E34" i="1"/>
  <c r="H34" i="1"/>
  <c r="I34" i="1" s="1"/>
  <c r="J34" i="1"/>
  <c r="K34" i="1" l="1"/>
</calcChain>
</file>

<file path=xl/sharedStrings.xml><?xml version="1.0" encoding="utf-8"?>
<sst xmlns="http://schemas.openxmlformats.org/spreadsheetml/2006/main" count="142" uniqueCount="48">
  <si>
    <t>BASIN SIZE</t>
  </si>
  <si>
    <t>ACRES</t>
  </si>
  <si>
    <t>A</t>
  </si>
  <si>
    <t>B</t>
  </si>
  <si>
    <t>C</t>
  </si>
  <si>
    <t>D</t>
  </si>
  <si>
    <t>LAND TREATMENT PERCENT BY TYPE</t>
  </si>
  <si>
    <t>TABLE A-8. EXCESS PRECIPITATION, E (INCHES) - 6 HOUR STORM</t>
  </si>
  <si>
    <t>ZONE</t>
  </si>
  <si>
    <t>TREATMENT (100-YR)</t>
  </si>
  <si>
    <t>BASIN NAME</t>
  </si>
  <si>
    <t>WEIGHTED E</t>
  </si>
  <si>
    <t>INCHES</t>
  </si>
  <si>
    <t>AC-FT</t>
  </si>
  <si>
    <t>CF</t>
  </si>
  <si>
    <t>ZONE 1</t>
  </si>
  <si>
    <t>ZONE 3</t>
  </si>
  <si>
    <t>TABLE A-9. PEAK DISCHARGE (CFS/ACRE)</t>
  </si>
  <si>
    <t>LAND TREATMENT BY AREA (ACRES)</t>
  </si>
  <si>
    <t>AREA CHECK</t>
  </si>
  <si>
    <t>CFS/AC</t>
  </si>
  <si>
    <t>CFS</t>
  </si>
  <si>
    <t>YIELD</t>
  </si>
  <si>
    <t>TABLE A-2. DEPTH (INCHES) AT 100-YEAR STORM</t>
  </si>
  <si>
    <t>ZONE 2</t>
  </si>
  <si>
    <t>SF</t>
  </si>
  <si>
    <t>ZONE 4</t>
  </si>
  <si>
    <r>
      <t>V</t>
    </r>
    <r>
      <rPr>
        <vertAlign val="subscript"/>
        <sz val="11"/>
        <color theme="1"/>
        <rFont val="Calibri"/>
        <family val="2"/>
        <scheme val="minor"/>
      </rPr>
      <t>360</t>
    </r>
    <r>
      <rPr>
        <sz val="11"/>
        <color theme="1"/>
        <rFont val="Calibri"/>
        <family val="2"/>
        <scheme val="minor"/>
      </rPr>
      <t xml:space="preserve"> / 6HR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</si>
  <si>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1440</t>
    </r>
    <r>
      <rPr>
        <sz val="11"/>
        <color theme="1"/>
        <rFont val="Calibri"/>
        <family val="2"/>
        <scheme val="minor"/>
      </rPr>
      <t xml:space="preserve"> / 24HR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</si>
  <si>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4d</t>
    </r>
    <r>
      <rPr>
        <sz val="11"/>
        <color theme="1"/>
        <rFont val="Calibri"/>
        <family val="2"/>
        <scheme val="minor"/>
      </rPr>
      <t xml:space="preserve"> / 4DAY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</si>
  <si>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10d</t>
    </r>
    <r>
      <rPr>
        <sz val="11"/>
        <color theme="1"/>
        <rFont val="Calibri"/>
        <family val="2"/>
        <scheme val="minor"/>
      </rPr>
      <t xml:space="preserve"> / 10DAY VOL.</t>
    </r>
  </si>
  <si>
    <r>
      <t>Q</t>
    </r>
    <r>
      <rPr>
        <vertAlign val="subscript"/>
        <sz val="11"/>
        <color theme="1"/>
        <rFont val="Calibri"/>
        <family val="2"/>
        <scheme val="minor"/>
      </rPr>
      <t>P</t>
    </r>
  </si>
  <si>
    <t>1ST FLUSH VOLUME</t>
  </si>
  <si>
    <r>
      <t>P</t>
    </r>
    <r>
      <rPr>
        <vertAlign val="subscript"/>
        <sz val="11"/>
        <color theme="1"/>
        <rFont val="Calibri"/>
        <family val="2"/>
        <scheme val="minor"/>
      </rPr>
      <t>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</si>
  <si>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360MIN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</si>
  <si>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1440MIN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</si>
  <si>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4DAY</t>
    </r>
  </si>
  <si>
    <r>
      <t>P</t>
    </r>
    <r>
      <rPr>
        <vertAlign val="subscript"/>
        <sz val="11"/>
        <color theme="1"/>
        <rFont val="Calibri"/>
        <family val="2"/>
        <scheme val="minor"/>
      </rPr>
      <t>10DAY</t>
    </r>
  </si>
  <si>
    <t>ea</t>
  </si>
  <si>
    <t>eb</t>
  </si>
  <si>
    <t>ec</t>
  </si>
  <si>
    <t>ed</t>
  </si>
  <si>
    <t>da</t>
  </si>
  <si>
    <t>db</t>
  </si>
  <si>
    <t>dc</t>
  </si>
  <si>
    <t>dd</t>
  </si>
  <si>
    <t>cfs</t>
  </si>
  <si>
    <t>cf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</si>
</sst>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1" xfId="0" applyBorder="1"/>
    <xf numFmtId="2" fontId="0" fillId="0" borderId="1" xfId="0" applyNumberFormat="1" applyBorder="1"/>
    <xf numFmtId="9" fontId="0" fillId="0" borderId="1" xfId="1" applyFont="1" applyBorder="1"/>
    <xf numFmtId="164" fontId="0" fillId="0" borderId="1" xfId="0" applyNumberFormat="1" applyBorder="1"/>
    <xf numFmtId="0" fontId="0" fillId="0" borderId="1" xfId="0" applyFill="1" applyBorder="1"/>
    <xf numFmtId="1" fontId="0" fillId="0" borderId="0" xfId="0" applyNumberFormat="1"/>
    <xf numFmtId="0" fontId="0" fillId="0" borderId="0" xfId="0" applyBorder="1"/>
    <xf numFmtId="1" fontId="0" fillId="0" borderId="0" xfId="0" applyNumberFormat="1" applyBorder="1"/>
    <xf numFmtId="0" fontId="3" fillId="0" borderId="1" xfId="0" applyFont="1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1" xfId="0" applyFont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Fill="1" applyBorder="1"/>
    <xf numFmtId="164" fontId="0" fillId="0" borderId="0" xfId="0" applyNumberFormat="1" applyFill="1" applyBorder="1"/>
    <xf numFmtId="164" fontId="0" fillId="0" borderId="1" xfId="0" applyNumberFormat="1" applyFill="1" applyBorder="1"/>
    <xf numFmtId="0" fontId="0" fillId="0" borderId="0" xfId="0" applyFill="1" applyBorder="1" applyAlignment="1">
      <alignment horizontal="center"/>
    </xf>
    <xf numFmtId="49" fontId="0" fillId="0" borderId="1" xfId="0" applyNumberFormat="1" applyBorder="1"/>
    <xf numFmtId="49" fontId="0" fillId="0" borderId="1" xfId="0" applyNumberFormat="1" applyFill="1" applyBorder="1"/>
    <xf numFmtId="165" fontId="0" fillId="0" borderId="0" xfId="1" applyNumberFormat="1" applyFont="1"/>
    <xf numFmtId="2" fontId="0" fillId="0" borderId="0" xfId="0" applyNumberFormat="1"/>
    <xf numFmtId="2" fontId="0" fillId="0" borderId="0" xfId="0" applyNumberFormat="1" applyBorder="1"/>
    <xf numFmtId="164" fontId="0" fillId="0" borderId="0" xfId="0" applyNumberFormat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2">
    <cellStyle name="Normal" xfId="0" builtinId="0"/>
    <cellStyle name="Percent" xfId="1" builtinId="5"/>
  </cellStyles>
  <dxfs count="5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75"/>
  <sheetViews>
    <sheetView tabSelected="1" topLeftCell="A25" zoomScaleNormal="100" workbookViewId="0">
      <selection activeCell="R45" sqref="R45"/>
    </sheetView>
  </sheetViews>
  <sheetFormatPr defaultRowHeight="15" x14ac:dyDescent="0.25"/>
  <cols>
    <col min="2" max="2" width="13.42578125" customWidth="1"/>
    <col min="3" max="3" width="12.7109375" customWidth="1"/>
  </cols>
  <sheetData>
    <row r="3" spans="2:19" x14ac:dyDescent="0.25">
      <c r="B3" s="1" t="s">
        <v>23</v>
      </c>
      <c r="C3" s="1"/>
      <c r="D3" s="1"/>
      <c r="E3" s="1"/>
      <c r="F3" s="1"/>
      <c r="G3" s="1"/>
      <c r="I3" s="1" t="s">
        <v>7</v>
      </c>
      <c r="J3" s="1"/>
      <c r="K3" s="1"/>
      <c r="L3" s="1"/>
      <c r="M3" s="1"/>
      <c r="O3" s="1" t="s">
        <v>17</v>
      </c>
      <c r="P3" s="1"/>
      <c r="Q3" s="1"/>
      <c r="R3" s="1"/>
      <c r="S3" s="1"/>
    </row>
    <row r="4" spans="2:19" ht="18" x14ac:dyDescent="0.35">
      <c r="B4" s="1" t="s">
        <v>8</v>
      </c>
      <c r="C4" s="1" t="s">
        <v>33</v>
      </c>
      <c r="D4" s="1" t="s">
        <v>34</v>
      </c>
      <c r="E4" s="1" t="s">
        <v>35</v>
      </c>
      <c r="F4" s="1" t="s">
        <v>36</v>
      </c>
      <c r="G4" s="1" t="s">
        <v>37</v>
      </c>
      <c r="I4" s="1"/>
      <c r="J4" s="1" t="s">
        <v>9</v>
      </c>
      <c r="K4" s="1"/>
      <c r="L4" s="1"/>
      <c r="M4" s="1"/>
      <c r="O4" s="1"/>
      <c r="P4" s="1" t="s">
        <v>9</v>
      </c>
      <c r="Q4" s="1"/>
      <c r="R4" s="1"/>
      <c r="S4" s="1"/>
    </row>
    <row r="5" spans="2:19" x14ac:dyDescent="0.25">
      <c r="B5" s="1">
        <v>1</v>
      </c>
      <c r="C5" s="1">
        <v>1.87</v>
      </c>
      <c r="D5" s="2">
        <v>2.2000000000000002</v>
      </c>
      <c r="E5" s="1">
        <v>2.66</v>
      </c>
      <c r="F5" s="2">
        <v>3.12</v>
      </c>
      <c r="G5" s="5">
        <v>3.67</v>
      </c>
      <c r="I5" s="1" t="s">
        <v>8</v>
      </c>
      <c r="J5" s="1" t="s">
        <v>2</v>
      </c>
      <c r="K5" s="1" t="s">
        <v>3</v>
      </c>
      <c r="L5" s="1" t="s">
        <v>4</v>
      </c>
      <c r="M5" s="1" t="s">
        <v>5</v>
      </c>
      <c r="O5" s="1" t="s">
        <v>8</v>
      </c>
      <c r="P5" s="1" t="s">
        <v>2</v>
      </c>
      <c r="Q5" s="1" t="s">
        <v>3</v>
      </c>
      <c r="R5" s="1" t="s">
        <v>4</v>
      </c>
      <c r="S5" s="1" t="s">
        <v>5</v>
      </c>
    </row>
    <row r="6" spans="2:19" x14ac:dyDescent="0.25">
      <c r="B6" s="1">
        <v>2</v>
      </c>
      <c r="C6" s="1">
        <v>2.0099999999999998</v>
      </c>
      <c r="D6" s="2">
        <v>2.35</v>
      </c>
      <c r="E6" s="1">
        <v>2.75</v>
      </c>
      <c r="F6" s="2">
        <v>3.3</v>
      </c>
      <c r="G6" s="1">
        <v>3.95</v>
      </c>
      <c r="I6" s="1">
        <v>1</v>
      </c>
      <c r="J6" s="1">
        <v>0.44</v>
      </c>
      <c r="K6" s="1">
        <v>0.67</v>
      </c>
      <c r="L6" s="1">
        <v>0.99</v>
      </c>
      <c r="M6" s="1">
        <v>1.97</v>
      </c>
      <c r="O6" s="1">
        <v>1</v>
      </c>
      <c r="P6" s="2">
        <v>1.29</v>
      </c>
      <c r="Q6" s="2">
        <v>2.0299999999999998</v>
      </c>
      <c r="R6" s="2">
        <v>2.87</v>
      </c>
      <c r="S6" s="2">
        <v>4.37</v>
      </c>
    </row>
    <row r="7" spans="2:19" x14ac:dyDescent="0.25">
      <c r="B7" s="1">
        <v>3</v>
      </c>
      <c r="C7" s="1">
        <v>2.14</v>
      </c>
      <c r="D7" s="2">
        <v>2.6</v>
      </c>
      <c r="E7" s="2">
        <v>3.1</v>
      </c>
      <c r="F7" s="2">
        <v>3.95</v>
      </c>
      <c r="G7" s="2">
        <v>4.9000000000000004</v>
      </c>
      <c r="I7" s="1">
        <v>2</v>
      </c>
      <c r="J7" s="1">
        <v>0.53</v>
      </c>
      <c r="K7" s="1">
        <v>0.78</v>
      </c>
      <c r="L7" s="1">
        <v>1.1299999999999999</v>
      </c>
      <c r="M7" s="1">
        <v>2.12</v>
      </c>
      <c r="O7" s="1">
        <v>2</v>
      </c>
      <c r="P7" s="2">
        <v>1.56</v>
      </c>
      <c r="Q7" s="2">
        <v>2.2799999999999998</v>
      </c>
      <c r="R7" s="2">
        <v>3.14</v>
      </c>
      <c r="S7" s="2">
        <v>4.7</v>
      </c>
    </row>
    <row r="8" spans="2:19" x14ac:dyDescent="0.25">
      <c r="B8" s="1">
        <v>4</v>
      </c>
      <c r="C8" s="1">
        <v>2.23</v>
      </c>
      <c r="D8" s="2">
        <v>2.9</v>
      </c>
      <c r="E8" s="1">
        <v>3.65</v>
      </c>
      <c r="F8" s="2">
        <v>4.7</v>
      </c>
      <c r="G8" s="1">
        <v>5.95</v>
      </c>
      <c r="I8" s="1">
        <v>3</v>
      </c>
      <c r="J8" s="1">
        <v>0.66</v>
      </c>
      <c r="K8" s="1">
        <v>0.92</v>
      </c>
      <c r="L8" s="1">
        <v>1.29</v>
      </c>
      <c r="M8" s="1">
        <v>2.36</v>
      </c>
      <c r="O8" s="1">
        <v>3</v>
      </c>
      <c r="P8" s="2">
        <v>1.87</v>
      </c>
      <c r="Q8" s="2">
        <v>2.6</v>
      </c>
      <c r="R8" s="2">
        <v>3.45</v>
      </c>
      <c r="S8" s="2">
        <v>5.0199999999999996</v>
      </c>
    </row>
    <row r="9" spans="2:19" x14ac:dyDescent="0.25">
      <c r="I9" s="1">
        <v>4</v>
      </c>
      <c r="J9" s="2">
        <v>0.8</v>
      </c>
      <c r="K9" s="1">
        <v>1.08</v>
      </c>
      <c r="L9" s="1">
        <v>1.46</v>
      </c>
      <c r="M9" s="1">
        <v>2.64</v>
      </c>
      <c r="O9" s="1">
        <v>4</v>
      </c>
      <c r="P9" s="2">
        <v>2.2000000000000002</v>
      </c>
      <c r="Q9" s="2">
        <v>2.92</v>
      </c>
      <c r="R9" s="2">
        <v>3.73</v>
      </c>
      <c r="S9" s="2">
        <v>5.25</v>
      </c>
    </row>
    <row r="12" spans="2:19" x14ac:dyDescent="0.25">
      <c r="B12" s="1" t="s">
        <v>10</v>
      </c>
      <c r="C12" s="1" t="s">
        <v>8</v>
      </c>
      <c r="D12" s="35" t="s">
        <v>0</v>
      </c>
      <c r="E12" s="35"/>
      <c r="F12" s="29" t="s">
        <v>6</v>
      </c>
      <c r="G12" s="31"/>
      <c r="H12" s="31"/>
      <c r="I12" s="30"/>
      <c r="J12" s="32" t="s">
        <v>18</v>
      </c>
      <c r="K12" s="33"/>
      <c r="L12" s="33"/>
      <c r="M12" s="34"/>
      <c r="N12" s="1" t="s">
        <v>19</v>
      </c>
    </row>
    <row r="13" spans="2:19" x14ac:dyDescent="0.25">
      <c r="B13" s="23"/>
      <c r="C13" s="1"/>
      <c r="D13" s="1" t="s">
        <v>25</v>
      </c>
      <c r="E13" s="1" t="s">
        <v>1</v>
      </c>
      <c r="F13" s="1" t="s">
        <v>2</v>
      </c>
      <c r="G13" s="1" t="s">
        <v>3</v>
      </c>
      <c r="H13" s="1" t="s">
        <v>4</v>
      </c>
      <c r="I13" s="1" t="s">
        <v>5</v>
      </c>
      <c r="J13" s="5" t="s">
        <v>2</v>
      </c>
      <c r="K13" s="5" t="s">
        <v>3</v>
      </c>
      <c r="L13" s="5" t="s">
        <v>4</v>
      </c>
      <c r="M13" s="5" t="s">
        <v>5</v>
      </c>
      <c r="N13" s="5" t="s">
        <v>1</v>
      </c>
    </row>
    <row r="14" spans="2:19" x14ac:dyDescent="0.25">
      <c r="B14" s="24" t="s">
        <v>38</v>
      </c>
      <c r="C14" s="5">
        <v>2</v>
      </c>
      <c r="D14" s="5">
        <v>13182</v>
      </c>
      <c r="E14" s="21">
        <f t="shared" ref="E14:E23" si="0">D14/43560</f>
        <v>0.30261707988980718</v>
      </c>
      <c r="F14" s="3">
        <v>1</v>
      </c>
      <c r="G14" s="3">
        <v>0</v>
      </c>
      <c r="H14" s="3">
        <v>0</v>
      </c>
      <c r="I14" s="3">
        <v>0</v>
      </c>
      <c r="J14" s="1">
        <f>$E14*F14</f>
        <v>0.30261707988980718</v>
      </c>
      <c r="K14" s="1">
        <f t="shared" ref="K14:M21" si="1">$E14*G14</f>
        <v>0</v>
      </c>
      <c r="L14" s="1">
        <f t="shared" si="1"/>
        <v>0</v>
      </c>
      <c r="M14" s="1">
        <f t="shared" si="1"/>
        <v>0</v>
      </c>
      <c r="N14" s="4">
        <f>SUM(J14:M14)</f>
        <v>0.30261707988980718</v>
      </c>
    </row>
    <row r="15" spans="2:19" x14ac:dyDescent="0.25">
      <c r="B15" s="24" t="s">
        <v>39</v>
      </c>
      <c r="C15" s="5">
        <v>2</v>
      </c>
      <c r="D15" s="5">
        <v>0</v>
      </c>
      <c r="E15" s="21">
        <f t="shared" si="0"/>
        <v>0</v>
      </c>
      <c r="F15" s="3">
        <v>0</v>
      </c>
      <c r="G15" s="3">
        <v>1</v>
      </c>
      <c r="H15" s="3">
        <v>0</v>
      </c>
      <c r="I15" s="3">
        <v>0</v>
      </c>
      <c r="J15" s="1">
        <f t="shared" ref="J15:J21" si="2">$E15*F15</f>
        <v>0</v>
      </c>
      <c r="K15" s="1">
        <f t="shared" si="1"/>
        <v>0</v>
      </c>
      <c r="L15" s="1">
        <f t="shared" si="1"/>
        <v>0</v>
      </c>
      <c r="M15" s="1">
        <f t="shared" si="1"/>
        <v>0</v>
      </c>
      <c r="N15" s="4">
        <f t="shared" ref="N15:N23" si="3">SUM(J15:M15)</f>
        <v>0</v>
      </c>
    </row>
    <row r="16" spans="2:19" x14ac:dyDescent="0.25">
      <c r="B16" s="24" t="s">
        <v>40</v>
      </c>
      <c r="C16" s="5">
        <v>2</v>
      </c>
      <c r="D16" s="5">
        <v>19902</v>
      </c>
      <c r="E16" s="21">
        <f t="shared" si="0"/>
        <v>0.45688705234159782</v>
      </c>
      <c r="F16" s="3">
        <v>0</v>
      </c>
      <c r="G16" s="3">
        <v>0</v>
      </c>
      <c r="H16" s="3">
        <v>1</v>
      </c>
      <c r="I16" s="3">
        <v>0</v>
      </c>
      <c r="J16" s="1">
        <f t="shared" si="2"/>
        <v>0</v>
      </c>
      <c r="K16" s="1">
        <f t="shared" si="1"/>
        <v>0</v>
      </c>
      <c r="L16" s="1">
        <f t="shared" si="1"/>
        <v>0.45688705234159782</v>
      </c>
      <c r="M16" s="1">
        <f t="shared" si="1"/>
        <v>0</v>
      </c>
      <c r="N16" s="4">
        <f t="shared" si="3"/>
        <v>0.45688705234159782</v>
      </c>
    </row>
    <row r="17" spans="2:21" x14ac:dyDescent="0.25">
      <c r="B17" s="24" t="s">
        <v>41</v>
      </c>
      <c r="C17" s="5">
        <v>2</v>
      </c>
      <c r="D17" s="5">
        <v>37238</v>
      </c>
      <c r="E17" s="21">
        <f t="shared" si="0"/>
        <v>0.85486685032139575</v>
      </c>
      <c r="F17" s="3">
        <v>0</v>
      </c>
      <c r="G17" s="3">
        <v>0</v>
      </c>
      <c r="H17" s="3">
        <v>0</v>
      </c>
      <c r="I17" s="3">
        <v>1</v>
      </c>
      <c r="J17" s="1">
        <f t="shared" si="2"/>
        <v>0</v>
      </c>
      <c r="K17" s="1">
        <f t="shared" si="1"/>
        <v>0</v>
      </c>
      <c r="L17" s="1">
        <f t="shared" si="1"/>
        <v>0</v>
      </c>
      <c r="M17" s="1">
        <f t="shared" si="1"/>
        <v>0.85486685032139575</v>
      </c>
      <c r="N17" s="4">
        <f t="shared" si="3"/>
        <v>0.85486685032139575</v>
      </c>
    </row>
    <row r="18" spans="2:21" x14ac:dyDescent="0.25">
      <c r="B18" s="24" t="s">
        <v>42</v>
      </c>
      <c r="C18" s="5">
        <v>2</v>
      </c>
      <c r="D18" s="5">
        <v>10550</v>
      </c>
      <c r="E18" s="21">
        <f t="shared" si="0"/>
        <v>0.24219467401285583</v>
      </c>
      <c r="F18" s="3">
        <v>1</v>
      </c>
      <c r="G18" s="3">
        <v>0</v>
      </c>
      <c r="H18" s="3">
        <v>0</v>
      </c>
      <c r="I18" s="3">
        <v>0</v>
      </c>
      <c r="J18" s="1">
        <f t="shared" si="2"/>
        <v>0.24219467401285583</v>
      </c>
      <c r="K18" s="1">
        <f t="shared" si="1"/>
        <v>0</v>
      </c>
      <c r="L18" s="1">
        <f t="shared" si="1"/>
        <v>0</v>
      </c>
      <c r="M18" s="1">
        <f t="shared" si="1"/>
        <v>0</v>
      </c>
      <c r="N18" s="4">
        <f t="shared" si="3"/>
        <v>0.24219467401285583</v>
      </c>
    </row>
    <row r="19" spans="2:21" x14ac:dyDescent="0.25">
      <c r="B19" s="24" t="s">
        <v>43</v>
      </c>
      <c r="C19" s="5">
        <v>2</v>
      </c>
      <c r="D19" s="1">
        <v>24113</v>
      </c>
      <c r="E19" s="21">
        <f t="shared" si="0"/>
        <v>0.55355831037649217</v>
      </c>
      <c r="F19" s="3">
        <v>0</v>
      </c>
      <c r="G19" s="3">
        <v>1</v>
      </c>
      <c r="H19" s="3">
        <v>0</v>
      </c>
      <c r="I19" s="3">
        <v>0</v>
      </c>
      <c r="J19" s="1">
        <f t="shared" si="2"/>
        <v>0</v>
      </c>
      <c r="K19" s="1">
        <f t="shared" si="1"/>
        <v>0.55355831037649217</v>
      </c>
      <c r="L19" s="1">
        <f t="shared" si="1"/>
        <v>0</v>
      </c>
      <c r="M19" s="1">
        <f t="shared" si="1"/>
        <v>0</v>
      </c>
      <c r="N19" s="4">
        <f t="shared" si="3"/>
        <v>0.55355831037649217</v>
      </c>
      <c r="Q19" s="25"/>
    </row>
    <row r="20" spans="2:21" x14ac:dyDescent="0.25">
      <c r="B20" s="24" t="s">
        <v>44</v>
      </c>
      <c r="C20" s="5">
        <v>2</v>
      </c>
      <c r="D20" s="1">
        <v>4235</v>
      </c>
      <c r="E20" s="21">
        <f t="shared" si="0"/>
        <v>9.7222222222222224E-2</v>
      </c>
      <c r="F20" s="3">
        <v>0</v>
      </c>
      <c r="G20" s="3">
        <v>0</v>
      </c>
      <c r="H20" s="3">
        <v>1</v>
      </c>
      <c r="I20" s="3">
        <v>0</v>
      </c>
      <c r="J20" s="1">
        <f t="shared" si="2"/>
        <v>0</v>
      </c>
      <c r="K20" s="1">
        <f t="shared" si="1"/>
        <v>0</v>
      </c>
      <c r="L20" s="1">
        <f t="shared" si="1"/>
        <v>9.7222222222222224E-2</v>
      </c>
      <c r="M20" s="1">
        <f t="shared" si="1"/>
        <v>0</v>
      </c>
      <c r="N20" s="4">
        <f t="shared" si="3"/>
        <v>9.7222222222222224E-2</v>
      </c>
      <c r="Q20" s="26"/>
    </row>
    <row r="21" spans="2:21" x14ac:dyDescent="0.25">
      <c r="B21" s="24" t="s">
        <v>45</v>
      </c>
      <c r="C21" s="5">
        <v>2</v>
      </c>
      <c r="D21" s="1">
        <v>31424</v>
      </c>
      <c r="E21" s="21">
        <f t="shared" si="0"/>
        <v>0.7213957759412305</v>
      </c>
      <c r="F21" s="3">
        <v>0</v>
      </c>
      <c r="G21" s="3">
        <v>0</v>
      </c>
      <c r="H21" s="3">
        <v>0</v>
      </c>
      <c r="I21" s="3">
        <v>1</v>
      </c>
      <c r="J21" s="1">
        <f t="shared" si="2"/>
        <v>0</v>
      </c>
      <c r="K21" s="1">
        <f t="shared" si="1"/>
        <v>0</v>
      </c>
      <c r="L21" s="1">
        <f t="shared" si="1"/>
        <v>0</v>
      </c>
      <c r="M21" s="1">
        <f t="shared" si="1"/>
        <v>0.7213957759412305</v>
      </c>
      <c r="N21" s="4">
        <f t="shared" si="3"/>
        <v>0.7213957759412305</v>
      </c>
      <c r="Q21" s="26"/>
    </row>
    <row r="22" spans="2:21" x14ac:dyDescent="0.25">
      <c r="B22" s="24"/>
      <c r="C22" s="5">
        <v>2</v>
      </c>
      <c r="D22" s="5">
        <v>0</v>
      </c>
      <c r="E22" s="21">
        <f t="shared" si="0"/>
        <v>0</v>
      </c>
      <c r="F22" s="3">
        <v>0</v>
      </c>
      <c r="G22" s="3">
        <v>0</v>
      </c>
      <c r="H22" s="3">
        <v>0</v>
      </c>
      <c r="I22" s="3">
        <v>0</v>
      </c>
      <c r="J22" s="1">
        <f t="shared" ref="J22:J23" si="4">$E22*F22</f>
        <v>0</v>
      </c>
      <c r="K22" s="1">
        <f t="shared" ref="K22:K23" si="5">$E22*G22</f>
        <v>0</v>
      </c>
      <c r="L22" s="1">
        <f t="shared" ref="L22:L23" si="6">$E22*H22</f>
        <v>0</v>
      </c>
      <c r="M22" s="1">
        <f t="shared" ref="M22:M23" si="7">$E22*I22</f>
        <v>0</v>
      </c>
      <c r="N22" s="4">
        <f t="shared" si="3"/>
        <v>0</v>
      </c>
      <c r="P22" s="7"/>
      <c r="Q22" s="27"/>
      <c r="R22" s="7"/>
      <c r="S22" s="7"/>
      <c r="T22" s="7"/>
    </row>
    <row r="23" spans="2:21" x14ac:dyDescent="0.25">
      <c r="B23" s="24"/>
      <c r="C23" s="5">
        <v>2</v>
      </c>
      <c r="D23" s="5">
        <v>0</v>
      </c>
      <c r="E23" s="21">
        <f t="shared" si="0"/>
        <v>0</v>
      </c>
      <c r="F23" s="3">
        <v>0</v>
      </c>
      <c r="G23" s="3">
        <v>0</v>
      </c>
      <c r="H23" s="3">
        <v>0</v>
      </c>
      <c r="I23" s="3">
        <v>0</v>
      </c>
      <c r="J23" s="1">
        <f t="shared" si="4"/>
        <v>0</v>
      </c>
      <c r="K23" s="1">
        <f t="shared" si="5"/>
        <v>0</v>
      </c>
      <c r="L23" s="1">
        <f t="shared" si="6"/>
        <v>0</v>
      </c>
      <c r="M23" s="1">
        <f t="shared" si="7"/>
        <v>0</v>
      </c>
      <c r="N23" s="4">
        <f t="shared" si="3"/>
        <v>0</v>
      </c>
      <c r="O23" s="7"/>
      <c r="P23" s="7"/>
      <c r="Q23" s="7"/>
    </row>
    <row r="24" spans="2:21" x14ac:dyDescent="0.25">
      <c r="D24" s="19"/>
      <c r="E24" s="20"/>
      <c r="L24" s="7"/>
      <c r="M24" s="7"/>
      <c r="N24" s="7"/>
      <c r="O24" s="7"/>
      <c r="P24" s="7"/>
      <c r="Q24" s="7"/>
    </row>
    <row r="25" spans="2:21" ht="19.5" x14ac:dyDescent="0.35">
      <c r="B25" s="9" t="s">
        <v>15</v>
      </c>
      <c r="C25" s="12" t="s">
        <v>11</v>
      </c>
      <c r="D25" s="35" t="s">
        <v>27</v>
      </c>
      <c r="E25" s="35"/>
      <c r="F25" s="29" t="s">
        <v>28</v>
      </c>
      <c r="G25" s="30"/>
      <c r="H25" s="29" t="s">
        <v>29</v>
      </c>
      <c r="I25" s="30"/>
      <c r="J25" s="35" t="s">
        <v>30</v>
      </c>
      <c r="K25" s="35"/>
      <c r="L25" s="10" t="s">
        <v>31</v>
      </c>
      <c r="M25" s="10" t="s">
        <v>22</v>
      </c>
      <c r="N25" s="29" t="s">
        <v>32</v>
      </c>
      <c r="O25" s="30"/>
      <c r="Q25" s="7"/>
    </row>
    <row r="26" spans="2:21" x14ac:dyDescent="0.25">
      <c r="B26" s="1" t="s">
        <v>10</v>
      </c>
      <c r="C26" s="10" t="s">
        <v>12</v>
      </c>
      <c r="D26" s="10" t="s">
        <v>13</v>
      </c>
      <c r="E26" s="10" t="s">
        <v>14</v>
      </c>
      <c r="F26" s="10" t="s">
        <v>13</v>
      </c>
      <c r="G26" s="10" t="s">
        <v>14</v>
      </c>
      <c r="H26" s="10" t="s">
        <v>13</v>
      </c>
      <c r="I26" s="10" t="s">
        <v>14</v>
      </c>
      <c r="J26" s="10" t="s">
        <v>13</v>
      </c>
      <c r="K26" s="10" t="s">
        <v>14</v>
      </c>
      <c r="L26" s="10" t="s">
        <v>21</v>
      </c>
      <c r="M26" s="10" t="s">
        <v>20</v>
      </c>
      <c r="N26" s="10" t="s">
        <v>13</v>
      </c>
      <c r="O26" s="10" t="s">
        <v>14</v>
      </c>
      <c r="Q26" s="22"/>
      <c r="R26" s="28"/>
    </row>
    <row r="27" spans="2:21" x14ac:dyDescent="0.25">
      <c r="B27" s="11" t="str">
        <f t="shared" ref="B27:B36" si="8">B14</f>
        <v>ea</v>
      </c>
      <c r="C27" s="13">
        <f t="shared" ref="C27" si="9">($J$6*J14+$K$6*K14+$L$6*L14+$M$6*M14)/E14</f>
        <v>0.44</v>
      </c>
      <c r="D27" s="14">
        <f t="shared" ref="D27:D36" si="10">E14*C27/12</f>
        <v>1.1095959595959597E-2</v>
      </c>
      <c r="E27" s="15">
        <f>D27*43560</f>
        <v>483.34000000000003</v>
      </c>
      <c r="F27" s="14">
        <f t="shared" ref="F27" si="11">D27+M14*($E$5-$D$5)/12</f>
        <v>1.1095959595959597E-2</v>
      </c>
      <c r="G27" s="15">
        <f>F27*43560</f>
        <v>483.34000000000003</v>
      </c>
      <c r="H27" s="14">
        <f t="shared" ref="H27" si="12">D27+M14*($F$5-$D$5)/12</f>
        <v>1.1095959595959597E-2</v>
      </c>
      <c r="I27" s="15">
        <f>H27*43560</f>
        <v>483.34000000000003</v>
      </c>
      <c r="J27" s="14">
        <f t="shared" ref="J27" si="13">D27+M14*($G$5-$D$5)/12</f>
        <v>1.1095959595959597E-2</v>
      </c>
      <c r="K27" s="15">
        <f>J27*43560</f>
        <v>483.34000000000003</v>
      </c>
      <c r="L27" s="13">
        <f t="shared" ref="L27" si="14">J14*P$6+K14*Q$6+L14*R$6+M14*S$6</f>
        <v>0.39037603305785129</v>
      </c>
      <c r="M27" s="13">
        <f t="shared" ref="M27" si="15">L27/E14</f>
        <v>1.29</v>
      </c>
      <c r="N27" s="14">
        <f t="shared" ref="N27:N36" si="16">M14*(0.44-0.1)/12</f>
        <v>0</v>
      </c>
      <c r="O27" s="15">
        <f>N27*43560</f>
        <v>0</v>
      </c>
      <c r="Q27" s="7"/>
      <c r="R27" s="28"/>
    </row>
    <row r="28" spans="2:21" x14ac:dyDescent="0.25">
      <c r="B28" s="11" t="str">
        <f t="shared" si="8"/>
        <v>eb</v>
      </c>
      <c r="C28" s="13" t="e">
        <f t="shared" ref="C28:C36" si="17">($J$6*J15+$K$6*K15+$L$6*L15+$M$6*M15)/E15</f>
        <v>#DIV/0!</v>
      </c>
      <c r="D28" s="14" t="e">
        <f t="shared" si="10"/>
        <v>#DIV/0!</v>
      </c>
      <c r="E28" s="15" t="e">
        <f t="shared" ref="E28:E36" si="18">D28*43560</f>
        <v>#DIV/0!</v>
      </c>
      <c r="F28" s="14" t="e">
        <f t="shared" ref="F28:F36" si="19">D28+M15*($E$5-$D$5)/12</f>
        <v>#DIV/0!</v>
      </c>
      <c r="G28" s="15" t="e">
        <f t="shared" ref="G28:G36" si="20">F28*43560</f>
        <v>#DIV/0!</v>
      </c>
      <c r="H28" s="14" t="e">
        <f t="shared" ref="H28:H36" si="21">D28+M15*($F$5-$D$5)/12</f>
        <v>#DIV/0!</v>
      </c>
      <c r="I28" s="15" t="e">
        <f t="shared" ref="I28:I36" si="22">H28*43560</f>
        <v>#DIV/0!</v>
      </c>
      <c r="J28" s="14" t="e">
        <f t="shared" ref="J28:J36" si="23">D28+M15*($G$5-$D$5)/12</f>
        <v>#DIV/0!</v>
      </c>
      <c r="K28" s="15" t="e">
        <f t="shared" ref="K28:K36" si="24">J28*43560</f>
        <v>#DIV/0!</v>
      </c>
      <c r="L28" s="13">
        <f t="shared" ref="L28:L36" si="25">J15*P$6+K15*Q$6+L15*R$6+M15*S$6</f>
        <v>0</v>
      </c>
      <c r="M28" s="13" t="e">
        <f t="shared" ref="M28:M36" si="26">L28/E15</f>
        <v>#DIV/0!</v>
      </c>
      <c r="N28" s="14">
        <f t="shared" si="16"/>
        <v>0</v>
      </c>
      <c r="O28" s="15">
        <f t="shared" ref="O28:O36" si="27">N28*43560</f>
        <v>0</v>
      </c>
      <c r="Q28" s="8"/>
      <c r="R28" s="28"/>
    </row>
    <row r="29" spans="2:21" x14ac:dyDescent="0.25">
      <c r="B29" s="11" t="str">
        <f t="shared" si="8"/>
        <v>ec</v>
      </c>
      <c r="C29" s="13">
        <f t="shared" si="17"/>
        <v>0.99</v>
      </c>
      <c r="D29" s="14">
        <f t="shared" si="10"/>
        <v>3.769318181818182E-2</v>
      </c>
      <c r="E29" s="15">
        <f t="shared" si="18"/>
        <v>1641.9150000000002</v>
      </c>
      <c r="F29" s="14">
        <f t="shared" si="19"/>
        <v>3.769318181818182E-2</v>
      </c>
      <c r="G29" s="15">
        <f t="shared" si="20"/>
        <v>1641.9150000000002</v>
      </c>
      <c r="H29" s="14">
        <f t="shared" si="21"/>
        <v>3.769318181818182E-2</v>
      </c>
      <c r="I29" s="15">
        <f t="shared" si="22"/>
        <v>1641.9150000000002</v>
      </c>
      <c r="J29" s="14">
        <f t="shared" si="23"/>
        <v>3.769318181818182E-2</v>
      </c>
      <c r="K29" s="15">
        <f t="shared" si="24"/>
        <v>1641.9150000000002</v>
      </c>
      <c r="L29" s="13">
        <f t="shared" si="25"/>
        <v>1.3112658402203858</v>
      </c>
      <c r="M29" s="13">
        <f t="shared" si="26"/>
        <v>2.87</v>
      </c>
      <c r="N29" s="14">
        <f t="shared" si="16"/>
        <v>0</v>
      </c>
      <c r="O29" s="15">
        <f t="shared" si="27"/>
        <v>0</v>
      </c>
      <c r="Q29" s="8"/>
      <c r="R29" s="28"/>
    </row>
    <row r="30" spans="2:21" x14ac:dyDescent="0.25">
      <c r="B30" s="11" t="str">
        <f t="shared" si="8"/>
        <v>ed</v>
      </c>
      <c r="C30" s="13">
        <f t="shared" si="17"/>
        <v>1.97</v>
      </c>
      <c r="D30" s="14">
        <f t="shared" si="10"/>
        <v>0.1403406412610958</v>
      </c>
      <c r="E30" s="15">
        <f t="shared" si="18"/>
        <v>6113.2383333333328</v>
      </c>
      <c r="F30" s="14">
        <f t="shared" si="19"/>
        <v>0.17311053719008263</v>
      </c>
      <c r="G30" s="15">
        <f t="shared" si="20"/>
        <v>7540.6949999999988</v>
      </c>
      <c r="H30" s="14">
        <f t="shared" si="21"/>
        <v>0.20588043311906945</v>
      </c>
      <c r="I30" s="15">
        <f t="shared" si="22"/>
        <v>8968.1516666666648</v>
      </c>
      <c r="J30" s="14">
        <f t="shared" si="23"/>
        <v>0.24506183042546675</v>
      </c>
      <c r="K30" s="15">
        <f t="shared" si="24"/>
        <v>10674.893333333332</v>
      </c>
      <c r="L30" s="13">
        <f t="shared" si="25"/>
        <v>3.7357681359044994</v>
      </c>
      <c r="M30" s="13">
        <f t="shared" si="26"/>
        <v>4.37</v>
      </c>
      <c r="N30" s="14">
        <f t="shared" si="16"/>
        <v>2.4221227425772877E-2</v>
      </c>
      <c r="O30" s="15">
        <f t="shared" si="27"/>
        <v>1055.0766666666666</v>
      </c>
      <c r="Q30" s="7"/>
      <c r="U30" s="6"/>
    </row>
    <row r="31" spans="2:21" x14ac:dyDescent="0.25">
      <c r="B31" s="11" t="str">
        <f t="shared" si="8"/>
        <v>da</v>
      </c>
      <c r="C31" s="13">
        <f t="shared" si="17"/>
        <v>0.44</v>
      </c>
      <c r="D31" s="14">
        <f t="shared" si="10"/>
        <v>8.8804713804713793E-3</v>
      </c>
      <c r="E31" s="15">
        <f t="shared" si="18"/>
        <v>386.83333333333326</v>
      </c>
      <c r="F31" s="14">
        <f t="shared" si="19"/>
        <v>8.8804713804713793E-3</v>
      </c>
      <c r="G31" s="15">
        <f t="shared" si="20"/>
        <v>386.83333333333326</v>
      </c>
      <c r="H31" s="14">
        <f t="shared" si="21"/>
        <v>8.8804713804713793E-3</v>
      </c>
      <c r="I31" s="15">
        <f t="shared" si="22"/>
        <v>386.83333333333326</v>
      </c>
      <c r="J31" s="14">
        <f t="shared" si="23"/>
        <v>8.8804713804713793E-3</v>
      </c>
      <c r="K31" s="15">
        <f t="shared" si="24"/>
        <v>386.83333333333326</v>
      </c>
      <c r="L31" s="13">
        <f t="shared" si="25"/>
        <v>0.31243112947658402</v>
      </c>
      <c r="M31" s="13">
        <f t="shared" si="26"/>
        <v>1.29</v>
      </c>
      <c r="N31" s="14">
        <f t="shared" si="16"/>
        <v>0</v>
      </c>
      <c r="O31" s="15">
        <f t="shared" si="27"/>
        <v>0</v>
      </c>
      <c r="Q31" s="8"/>
    </row>
    <row r="32" spans="2:21" x14ac:dyDescent="0.25">
      <c r="B32" s="11" t="str">
        <f t="shared" si="8"/>
        <v>db</v>
      </c>
      <c r="C32" s="13">
        <f t="shared" si="17"/>
        <v>0.67</v>
      </c>
      <c r="D32" s="14">
        <f t="shared" si="10"/>
        <v>3.0907005662687479E-2</v>
      </c>
      <c r="E32" s="15">
        <f t="shared" si="18"/>
        <v>1346.3091666666667</v>
      </c>
      <c r="F32" s="14">
        <f t="shared" si="19"/>
        <v>3.0907005662687479E-2</v>
      </c>
      <c r="G32" s="15">
        <f t="shared" si="20"/>
        <v>1346.3091666666667</v>
      </c>
      <c r="H32" s="14">
        <f t="shared" si="21"/>
        <v>3.0907005662687479E-2</v>
      </c>
      <c r="I32" s="15">
        <f t="shared" si="22"/>
        <v>1346.3091666666667</v>
      </c>
      <c r="J32" s="14">
        <f t="shared" si="23"/>
        <v>3.0907005662687479E-2</v>
      </c>
      <c r="K32" s="15">
        <f t="shared" si="24"/>
        <v>1346.3091666666667</v>
      </c>
      <c r="L32" s="13">
        <f t="shared" si="25"/>
        <v>1.123723370064279</v>
      </c>
      <c r="M32" s="13">
        <f t="shared" si="26"/>
        <v>2.0299999999999998</v>
      </c>
      <c r="N32" s="14">
        <f t="shared" si="16"/>
        <v>0</v>
      </c>
      <c r="O32" s="15">
        <f t="shared" si="27"/>
        <v>0</v>
      </c>
      <c r="Q32" s="7"/>
      <c r="R32" s="7"/>
      <c r="S32" s="7"/>
      <c r="T32" s="7"/>
    </row>
    <row r="33" spans="2:20" x14ac:dyDescent="0.25">
      <c r="B33" s="11" t="str">
        <f t="shared" si="8"/>
        <v>dc</v>
      </c>
      <c r="C33" s="13">
        <f t="shared" si="17"/>
        <v>0.99</v>
      </c>
      <c r="D33" s="14">
        <f t="shared" si="10"/>
        <v>8.0208333333333329E-3</v>
      </c>
      <c r="E33" s="15">
        <f t="shared" si="18"/>
        <v>349.38749999999999</v>
      </c>
      <c r="F33" s="14">
        <f t="shared" si="19"/>
        <v>8.0208333333333329E-3</v>
      </c>
      <c r="G33" s="15">
        <f t="shared" si="20"/>
        <v>349.38749999999999</v>
      </c>
      <c r="H33" s="14">
        <f t="shared" si="21"/>
        <v>8.0208333333333329E-3</v>
      </c>
      <c r="I33" s="15">
        <f t="shared" si="22"/>
        <v>349.38749999999999</v>
      </c>
      <c r="J33" s="14">
        <f t="shared" si="23"/>
        <v>8.0208333333333329E-3</v>
      </c>
      <c r="K33" s="15">
        <f t="shared" si="24"/>
        <v>349.38749999999999</v>
      </c>
      <c r="L33" s="13">
        <f t="shared" si="25"/>
        <v>0.27902777777777782</v>
      </c>
      <c r="M33" s="13">
        <f t="shared" si="26"/>
        <v>2.8700000000000006</v>
      </c>
      <c r="N33" s="14">
        <f t="shared" si="16"/>
        <v>0</v>
      </c>
      <c r="O33" s="15">
        <f t="shared" si="27"/>
        <v>0</v>
      </c>
      <c r="Q33" s="7"/>
      <c r="R33" s="7"/>
      <c r="S33" s="7"/>
      <c r="T33" s="7"/>
    </row>
    <row r="34" spans="2:20" x14ac:dyDescent="0.25">
      <c r="B34" s="11" t="str">
        <f t="shared" si="8"/>
        <v>dd</v>
      </c>
      <c r="C34" s="13">
        <f t="shared" si="17"/>
        <v>1.97</v>
      </c>
      <c r="D34" s="14">
        <f t="shared" si="10"/>
        <v>0.11842913988368535</v>
      </c>
      <c r="E34" s="15">
        <f t="shared" si="18"/>
        <v>5158.7733333333335</v>
      </c>
      <c r="F34" s="14">
        <f t="shared" si="19"/>
        <v>0.14608264462809917</v>
      </c>
      <c r="G34" s="15">
        <f t="shared" si="20"/>
        <v>6363.36</v>
      </c>
      <c r="H34" s="14">
        <f t="shared" si="21"/>
        <v>0.17373614937251303</v>
      </c>
      <c r="I34" s="15">
        <f t="shared" si="22"/>
        <v>7567.9466666666676</v>
      </c>
      <c r="J34" s="14">
        <f t="shared" si="23"/>
        <v>0.20680012243648607</v>
      </c>
      <c r="K34" s="15">
        <f t="shared" si="24"/>
        <v>9008.2133333333331</v>
      </c>
      <c r="L34" s="13">
        <f t="shared" si="25"/>
        <v>3.1524995408631775</v>
      </c>
      <c r="M34" s="13">
        <f t="shared" si="26"/>
        <v>4.37</v>
      </c>
      <c r="N34" s="14">
        <f t="shared" si="16"/>
        <v>2.0439546985001531E-2</v>
      </c>
      <c r="O34" s="15">
        <f t="shared" si="27"/>
        <v>890.34666666666669</v>
      </c>
      <c r="Q34" s="7"/>
      <c r="R34" s="7"/>
      <c r="S34" s="7"/>
      <c r="T34" s="7"/>
    </row>
    <row r="35" spans="2:20" x14ac:dyDescent="0.25">
      <c r="B35" s="11">
        <f t="shared" si="8"/>
        <v>0</v>
      </c>
      <c r="C35" s="13" t="e">
        <f t="shared" si="17"/>
        <v>#DIV/0!</v>
      </c>
      <c r="D35" s="14" t="e">
        <f t="shared" si="10"/>
        <v>#DIV/0!</v>
      </c>
      <c r="E35" s="15" t="e">
        <f t="shared" si="18"/>
        <v>#DIV/0!</v>
      </c>
      <c r="F35" s="14" t="e">
        <f t="shared" si="19"/>
        <v>#DIV/0!</v>
      </c>
      <c r="G35" s="15" t="e">
        <f t="shared" si="20"/>
        <v>#DIV/0!</v>
      </c>
      <c r="H35" s="14" t="e">
        <f t="shared" si="21"/>
        <v>#DIV/0!</v>
      </c>
      <c r="I35" s="15" t="e">
        <f t="shared" si="22"/>
        <v>#DIV/0!</v>
      </c>
      <c r="J35" s="14" t="e">
        <f t="shared" si="23"/>
        <v>#DIV/0!</v>
      </c>
      <c r="K35" s="15" t="e">
        <f t="shared" si="24"/>
        <v>#DIV/0!</v>
      </c>
      <c r="L35" s="13">
        <f t="shared" si="25"/>
        <v>0</v>
      </c>
      <c r="M35" s="13" t="e">
        <f t="shared" si="26"/>
        <v>#DIV/0!</v>
      </c>
      <c r="N35" s="14">
        <f t="shared" si="16"/>
        <v>0</v>
      </c>
      <c r="O35" s="15">
        <f t="shared" si="27"/>
        <v>0</v>
      </c>
      <c r="Q35" s="7"/>
      <c r="R35" s="7"/>
      <c r="S35" s="7"/>
      <c r="T35" s="7"/>
    </row>
    <row r="36" spans="2:20" x14ac:dyDescent="0.25">
      <c r="B36" s="11">
        <f t="shared" si="8"/>
        <v>0</v>
      </c>
      <c r="C36" s="13" t="e">
        <f t="shared" si="17"/>
        <v>#DIV/0!</v>
      </c>
      <c r="D36" s="14" t="e">
        <f t="shared" si="10"/>
        <v>#DIV/0!</v>
      </c>
      <c r="E36" s="15" t="e">
        <f t="shared" si="18"/>
        <v>#DIV/0!</v>
      </c>
      <c r="F36" s="14" t="e">
        <f t="shared" si="19"/>
        <v>#DIV/0!</v>
      </c>
      <c r="G36" s="15" t="e">
        <f t="shared" si="20"/>
        <v>#DIV/0!</v>
      </c>
      <c r="H36" s="14" t="e">
        <f t="shared" si="21"/>
        <v>#DIV/0!</v>
      </c>
      <c r="I36" s="15" t="e">
        <f t="shared" si="22"/>
        <v>#DIV/0!</v>
      </c>
      <c r="J36" s="14" t="e">
        <f t="shared" si="23"/>
        <v>#DIV/0!</v>
      </c>
      <c r="K36" s="15" t="e">
        <f t="shared" si="24"/>
        <v>#DIV/0!</v>
      </c>
      <c r="L36" s="13">
        <f t="shared" si="25"/>
        <v>0</v>
      </c>
      <c r="M36" s="13" t="e">
        <f t="shared" si="26"/>
        <v>#DIV/0!</v>
      </c>
      <c r="N36" s="14">
        <f t="shared" si="16"/>
        <v>0</v>
      </c>
      <c r="O36" s="15">
        <f t="shared" si="27"/>
        <v>0</v>
      </c>
      <c r="P36" s="7"/>
      <c r="Q36" s="8"/>
      <c r="R36" s="7"/>
      <c r="S36" s="7"/>
      <c r="T36" s="7"/>
    </row>
    <row r="37" spans="2:20" x14ac:dyDescent="0.25">
      <c r="C37" s="16"/>
      <c r="D37" s="16"/>
      <c r="E37" s="16"/>
      <c r="F37" s="16"/>
      <c r="G37" s="16"/>
      <c r="H37" s="16"/>
      <c r="I37" s="16"/>
      <c r="J37" s="16"/>
      <c r="K37" s="16"/>
      <c r="L37" s="17"/>
      <c r="M37" s="17"/>
      <c r="N37" s="17"/>
      <c r="O37" s="17"/>
      <c r="P37" s="7"/>
      <c r="Q37" s="7"/>
      <c r="R37" s="7"/>
      <c r="S37" s="7"/>
      <c r="T37" s="7"/>
    </row>
    <row r="38" spans="2:20" ht="19.5" x14ac:dyDescent="0.35">
      <c r="B38" s="9" t="s">
        <v>24</v>
      </c>
      <c r="C38" s="12" t="s">
        <v>11</v>
      </c>
      <c r="D38" s="29" t="s">
        <v>27</v>
      </c>
      <c r="E38" s="30"/>
      <c r="F38" s="29" t="s">
        <v>28</v>
      </c>
      <c r="G38" s="30"/>
      <c r="H38" s="29" t="s">
        <v>29</v>
      </c>
      <c r="I38" s="30"/>
      <c r="J38" s="35" t="s">
        <v>30</v>
      </c>
      <c r="K38" s="35"/>
      <c r="L38" s="10" t="s">
        <v>31</v>
      </c>
      <c r="M38" s="10" t="s">
        <v>22</v>
      </c>
      <c r="N38" s="29" t="s">
        <v>32</v>
      </c>
      <c r="O38" s="30"/>
      <c r="P38" s="7"/>
      <c r="Q38" s="7"/>
      <c r="R38" s="7"/>
      <c r="S38" s="7"/>
      <c r="T38" s="7"/>
    </row>
    <row r="39" spans="2:20" x14ac:dyDescent="0.25">
      <c r="B39" s="1" t="s">
        <v>10</v>
      </c>
      <c r="C39" s="10" t="s">
        <v>12</v>
      </c>
      <c r="D39" s="10" t="s">
        <v>13</v>
      </c>
      <c r="E39" s="10" t="s">
        <v>14</v>
      </c>
      <c r="F39" s="10" t="s">
        <v>13</v>
      </c>
      <c r="G39" s="10" t="s">
        <v>14</v>
      </c>
      <c r="H39" s="10" t="s">
        <v>13</v>
      </c>
      <c r="I39" s="10" t="s">
        <v>14</v>
      </c>
      <c r="J39" s="10" t="s">
        <v>13</v>
      </c>
      <c r="K39" s="10" t="s">
        <v>14</v>
      </c>
      <c r="L39" s="10" t="s">
        <v>21</v>
      </c>
      <c r="M39" s="10" t="s">
        <v>20</v>
      </c>
      <c r="N39" s="10" t="s">
        <v>13</v>
      </c>
      <c r="O39" s="10" t="s">
        <v>14</v>
      </c>
      <c r="P39" s="7"/>
      <c r="Q39" s="7"/>
      <c r="R39" s="7"/>
      <c r="S39" s="7"/>
      <c r="T39" s="7"/>
    </row>
    <row r="40" spans="2:20" x14ac:dyDescent="0.25">
      <c r="B40" s="11" t="str">
        <f t="shared" ref="B40:B49" si="28">B14</f>
        <v>ea</v>
      </c>
      <c r="C40" s="13">
        <f t="shared" ref="C40" si="29">($J$7*J14+$K$7*K14+$L$7*L14+$M$7*M14)/E14</f>
        <v>0.53</v>
      </c>
      <c r="D40" s="14">
        <f t="shared" ref="D40:D49" si="30">E14*C40/12</f>
        <v>1.3365587695133151E-2</v>
      </c>
      <c r="E40" s="15">
        <f>D40*43560</f>
        <v>582.20500000000004</v>
      </c>
      <c r="F40" s="14">
        <f t="shared" ref="F40" si="31">D40+M14*($E$6-$D$6)/12</f>
        <v>1.3365587695133151E-2</v>
      </c>
      <c r="G40" s="15">
        <f>F40*43560</f>
        <v>582.20500000000004</v>
      </c>
      <c r="H40" s="14">
        <f t="shared" ref="H40" si="32">D40+M14*($F$6-$D$6)/12</f>
        <v>1.3365587695133151E-2</v>
      </c>
      <c r="I40" s="15">
        <f>H40*43560</f>
        <v>582.20500000000004</v>
      </c>
      <c r="J40" s="14">
        <f t="shared" ref="J40" si="33">D40+M14*($G$6-$D$6)/12</f>
        <v>1.3365587695133151E-2</v>
      </c>
      <c r="K40" s="15">
        <f>J40*43560</f>
        <v>582.20500000000004</v>
      </c>
      <c r="L40" s="13">
        <f t="shared" ref="L40" si="34">J14*P$7+K14*Q$7+L14*R$7+M14*S$7</f>
        <v>0.47208264462809924</v>
      </c>
      <c r="M40" s="13">
        <f t="shared" ref="M40" si="35">L40/E14</f>
        <v>1.56</v>
      </c>
      <c r="N40" s="14">
        <f t="shared" ref="N40:N49" si="36">M14*(0.44-0.1)/12</f>
        <v>0</v>
      </c>
      <c r="O40" s="15">
        <f>N40*43560</f>
        <v>0</v>
      </c>
      <c r="P40" s="7"/>
      <c r="Q40" s="7"/>
      <c r="R40" s="7"/>
      <c r="S40" s="7"/>
      <c r="T40" s="7"/>
    </row>
    <row r="41" spans="2:20" x14ac:dyDescent="0.25">
      <c r="B41" s="11" t="str">
        <f t="shared" si="28"/>
        <v>eb</v>
      </c>
      <c r="C41" s="13" t="e">
        <f t="shared" ref="C41:C49" si="37">($J$7*J15+$K$7*K15+$L$7*L15+$M$7*M15)/E15</f>
        <v>#DIV/0!</v>
      </c>
      <c r="D41" s="14" t="e">
        <f t="shared" si="30"/>
        <v>#DIV/0!</v>
      </c>
      <c r="E41" s="15" t="e">
        <f t="shared" ref="E41:E49" si="38">D41*43560</f>
        <v>#DIV/0!</v>
      </c>
      <c r="F41" s="14" t="e">
        <f t="shared" ref="F41:F49" si="39">D41+M15*($E$6-$D$6)/12</f>
        <v>#DIV/0!</v>
      </c>
      <c r="G41" s="15" t="e">
        <f t="shared" ref="G41:G49" si="40">F41*43560</f>
        <v>#DIV/0!</v>
      </c>
      <c r="H41" s="14" t="e">
        <f t="shared" ref="H41:H49" si="41">D41+M15*($F$6-$D$6)/12</f>
        <v>#DIV/0!</v>
      </c>
      <c r="I41" s="15" t="e">
        <f t="shared" ref="I41:I49" si="42">H41*43560</f>
        <v>#DIV/0!</v>
      </c>
      <c r="J41" s="14" t="e">
        <f t="shared" ref="J41:J49" si="43">D41+M15*($G$6-$D$6)/12</f>
        <v>#DIV/0!</v>
      </c>
      <c r="K41" s="15" t="e">
        <f t="shared" ref="K41:K49" si="44">J41*43560</f>
        <v>#DIV/0!</v>
      </c>
      <c r="L41" s="13">
        <f t="shared" ref="L41:L49" si="45">J15*P$7+K15*Q$7+L15*R$7+M15*S$7</f>
        <v>0</v>
      </c>
      <c r="M41" s="13" t="e">
        <f t="shared" ref="M41:M49" si="46">L41/E15</f>
        <v>#DIV/0!</v>
      </c>
      <c r="N41" s="14">
        <f t="shared" si="36"/>
        <v>0</v>
      </c>
      <c r="O41" s="15">
        <f t="shared" ref="O41:O49" si="47">N41*43560</f>
        <v>0</v>
      </c>
      <c r="P41" s="7"/>
      <c r="Q41" s="7"/>
      <c r="R41" s="7"/>
      <c r="S41" s="7"/>
      <c r="T41" s="7"/>
    </row>
    <row r="42" spans="2:20" x14ac:dyDescent="0.25">
      <c r="B42" s="11" t="str">
        <f t="shared" si="28"/>
        <v>ec</v>
      </c>
      <c r="C42" s="13">
        <f t="shared" si="37"/>
        <v>1.1299999999999999</v>
      </c>
      <c r="D42" s="14">
        <f t="shared" si="30"/>
        <v>4.3023530762167118E-2</v>
      </c>
      <c r="E42" s="15">
        <f t="shared" si="38"/>
        <v>1874.1049999999998</v>
      </c>
      <c r="F42" s="14">
        <f t="shared" si="39"/>
        <v>4.3023530762167118E-2</v>
      </c>
      <c r="G42" s="15">
        <f t="shared" si="40"/>
        <v>1874.1049999999998</v>
      </c>
      <c r="H42" s="14">
        <f t="shared" si="41"/>
        <v>4.3023530762167118E-2</v>
      </c>
      <c r="I42" s="15">
        <f t="shared" si="42"/>
        <v>1874.1049999999998</v>
      </c>
      <c r="J42" s="14">
        <f t="shared" si="43"/>
        <v>4.3023530762167118E-2</v>
      </c>
      <c r="K42" s="15">
        <f t="shared" si="44"/>
        <v>1874.1049999999998</v>
      </c>
      <c r="L42" s="13">
        <f t="shared" si="45"/>
        <v>1.4346253443526171</v>
      </c>
      <c r="M42" s="13">
        <f t="shared" si="46"/>
        <v>3.14</v>
      </c>
      <c r="N42" s="14">
        <f t="shared" si="36"/>
        <v>0</v>
      </c>
      <c r="O42" s="15">
        <f t="shared" si="47"/>
        <v>0</v>
      </c>
      <c r="S42" s="7"/>
      <c r="T42" s="7"/>
    </row>
    <row r="43" spans="2:20" x14ac:dyDescent="0.25">
      <c r="B43" s="11" t="str">
        <f t="shared" si="28"/>
        <v>ed</v>
      </c>
      <c r="C43" s="13">
        <f t="shared" si="37"/>
        <v>2.12</v>
      </c>
      <c r="D43" s="14">
        <f t="shared" si="30"/>
        <v>0.15102647689011325</v>
      </c>
      <c r="E43" s="15">
        <f t="shared" si="38"/>
        <v>6578.7133333333331</v>
      </c>
      <c r="F43" s="14">
        <f t="shared" si="39"/>
        <v>0.1795220385674931</v>
      </c>
      <c r="G43" s="15">
        <f t="shared" si="40"/>
        <v>7819.98</v>
      </c>
      <c r="H43" s="14">
        <f t="shared" si="41"/>
        <v>0.21870343587389041</v>
      </c>
      <c r="I43" s="15">
        <f t="shared" si="42"/>
        <v>9526.7216666666664</v>
      </c>
      <c r="J43" s="14">
        <f t="shared" si="43"/>
        <v>0.26500872359963268</v>
      </c>
      <c r="K43" s="15">
        <f t="shared" si="44"/>
        <v>11543.779999999999</v>
      </c>
      <c r="L43" s="13">
        <f t="shared" si="45"/>
        <v>4.0178741965105598</v>
      </c>
      <c r="M43" s="13">
        <f t="shared" si="46"/>
        <v>4.6999999999999993</v>
      </c>
      <c r="N43" s="14">
        <f t="shared" si="36"/>
        <v>2.4221227425772877E-2</v>
      </c>
      <c r="O43" s="15">
        <f t="shared" si="47"/>
        <v>1055.0766666666666</v>
      </c>
      <c r="P43" s="26">
        <f>SUM(L40:L43)</f>
        <v>5.9245821854912766</v>
      </c>
      <c r="Q43" t="s">
        <v>46</v>
      </c>
      <c r="S43" s="7"/>
      <c r="T43" s="7"/>
    </row>
    <row r="44" spans="2:20" x14ac:dyDescent="0.25">
      <c r="B44" s="11" t="str">
        <f t="shared" si="28"/>
        <v>da</v>
      </c>
      <c r="C44" s="13">
        <f t="shared" si="37"/>
        <v>0.53</v>
      </c>
      <c r="D44" s="14">
        <f t="shared" si="30"/>
        <v>1.0696931435567799E-2</v>
      </c>
      <c r="E44" s="15">
        <f t="shared" si="38"/>
        <v>465.95833333333331</v>
      </c>
      <c r="F44" s="14">
        <f t="shared" si="39"/>
        <v>1.0696931435567799E-2</v>
      </c>
      <c r="G44" s="15">
        <f t="shared" si="40"/>
        <v>465.95833333333331</v>
      </c>
      <c r="H44" s="14">
        <f t="shared" si="41"/>
        <v>1.0696931435567799E-2</v>
      </c>
      <c r="I44" s="15">
        <f t="shared" si="42"/>
        <v>465.95833333333331</v>
      </c>
      <c r="J44" s="14">
        <f t="shared" si="43"/>
        <v>1.0696931435567799E-2</v>
      </c>
      <c r="K44" s="15">
        <f t="shared" si="44"/>
        <v>465.95833333333331</v>
      </c>
      <c r="L44" s="13">
        <f t="shared" si="45"/>
        <v>0.37782369146005512</v>
      </c>
      <c r="M44" s="13">
        <f t="shared" si="46"/>
        <v>1.56</v>
      </c>
      <c r="N44" s="14">
        <f t="shared" si="36"/>
        <v>0</v>
      </c>
      <c r="O44" s="15">
        <f t="shared" si="47"/>
        <v>0</v>
      </c>
      <c r="P44" s="6">
        <f>E40+E42+E43</f>
        <v>9035.0233333333326</v>
      </c>
      <c r="Q44" t="s">
        <v>47</v>
      </c>
      <c r="S44" s="7"/>
      <c r="T44" s="7"/>
    </row>
    <row r="45" spans="2:20" x14ac:dyDescent="0.25">
      <c r="B45" s="11" t="str">
        <f t="shared" si="28"/>
        <v>db</v>
      </c>
      <c r="C45" s="13">
        <f t="shared" si="37"/>
        <v>0.78</v>
      </c>
      <c r="D45" s="14">
        <f t="shared" si="30"/>
        <v>3.5981290174471992E-2</v>
      </c>
      <c r="E45" s="15">
        <f t="shared" si="38"/>
        <v>1567.345</v>
      </c>
      <c r="F45" s="14">
        <f t="shared" si="39"/>
        <v>3.5981290174471992E-2</v>
      </c>
      <c r="G45" s="15">
        <f t="shared" si="40"/>
        <v>1567.345</v>
      </c>
      <c r="H45" s="14">
        <f t="shared" si="41"/>
        <v>3.5981290174471992E-2</v>
      </c>
      <c r="I45" s="15">
        <f t="shared" si="42"/>
        <v>1567.345</v>
      </c>
      <c r="J45" s="14">
        <f t="shared" si="43"/>
        <v>3.5981290174471992E-2</v>
      </c>
      <c r="K45" s="15">
        <f t="shared" si="44"/>
        <v>1567.345</v>
      </c>
      <c r="L45" s="13">
        <f t="shared" si="45"/>
        <v>1.2621129476584021</v>
      </c>
      <c r="M45" s="13">
        <f t="shared" si="46"/>
        <v>2.2799999999999998</v>
      </c>
      <c r="N45" s="14">
        <f t="shared" si="36"/>
        <v>0</v>
      </c>
      <c r="O45" s="15">
        <f t="shared" si="47"/>
        <v>0</v>
      </c>
      <c r="S45" s="7"/>
      <c r="T45" s="7"/>
    </row>
    <row r="46" spans="2:20" x14ac:dyDescent="0.25">
      <c r="B46" s="11" t="str">
        <f t="shared" si="28"/>
        <v>dc</v>
      </c>
      <c r="C46" s="13">
        <f t="shared" si="37"/>
        <v>1.1299999999999999</v>
      </c>
      <c r="D46" s="14">
        <f t="shared" si="30"/>
        <v>9.1550925925925914E-3</v>
      </c>
      <c r="E46" s="15">
        <f t="shared" si="38"/>
        <v>398.79583333333329</v>
      </c>
      <c r="F46" s="14">
        <f t="shared" si="39"/>
        <v>9.1550925925925914E-3</v>
      </c>
      <c r="G46" s="15">
        <f t="shared" si="40"/>
        <v>398.79583333333329</v>
      </c>
      <c r="H46" s="14">
        <f t="shared" si="41"/>
        <v>9.1550925925925914E-3</v>
      </c>
      <c r="I46" s="15">
        <f t="shared" si="42"/>
        <v>398.79583333333329</v>
      </c>
      <c r="J46" s="14">
        <f t="shared" si="43"/>
        <v>9.1550925925925914E-3</v>
      </c>
      <c r="K46" s="15">
        <f t="shared" si="44"/>
        <v>398.79583333333329</v>
      </c>
      <c r="L46" s="13">
        <f t="shared" si="45"/>
        <v>0.30527777777777781</v>
      </c>
      <c r="M46" s="13">
        <f t="shared" si="46"/>
        <v>3.14</v>
      </c>
      <c r="N46" s="14">
        <f t="shared" si="36"/>
        <v>0</v>
      </c>
      <c r="O46" s="15">
        <f t="shared" si="47"/>
        <v>0</v>
      </c>
      <c r="S46" s="7"/>
      <c r="T46" s="7"/>
    </row>
    <row r="47" spans="2:20" x14ac:dyDescent="0.25">
      <c r="B47" s="11" t="str">
        <f t="shared" si="28"/>
        <v>dd</v>
      </c>
      <c r="C47" s="13">
        <f t="shared" si="37"/>
        <v>2.12</v>
      </c>
      <c r="D47" s="14">
        <f t="shared" si="30"/>
        <v>0.12744658708295073</v>
      </c>
      <c r="E47" s="15">
        <f t="shared" si="38"/>
        <v>5551.5733333333337</v>
      </c>
      <c r="F47" s="14">
        <f t="shared" si="39"/>
        <v>0.15149311294765841</v>
      </c>
      <c r="G47" s="15">
        <f t="shared" si="40"/>
        <v>6599.04</v>
      </c>
      <c r="H47" s="14">
        <f t="shared" si="41"/>
        <v>0.18455708601163145</v>
      </c>
      <c r="I47" s="15">
        <f t="shared" si="42"/>
        <v>8039.3066666666664</v>
      </c>
      <c r="J47" s="14">
        <f t="shared" si="43"/>
        <v>0.22363269054178148</v>
      </c>
      <c r="K47" s="15">
        <f t="shared" si="44"/>
        <v>9741.44</v>
      </c>
      <c r="L47" s="13">
        <f t="shared" si="45"/>
        <v>3.3905601469237836</v>
      </c>
      <c r="M47" s="13">
        <f t="shared" si="46"/>
        <v>4.7</v>
      </c>
      <c r="N47" s="14">
        <f t="shared" si="36"/>
        <v>2.0439546985001531E-2</v>
      </c>
      <c r="O47" s="15">
        <f t="shared" si="47"/>
        <v>890.34666666666669</v>
      </c>
      <c r="P47" s="26">
        <f>SUM(L44:L47)</f>
        <v>5.3357745638200189</v>
      </c>
      <c r="Q47" t="s">
        <v>46</v>
      </c>
      <c r="S47" s="7"/>
      <c r="T47" s="7"/>
    </row>
    <row r="48" spans="2:20" x14ac:dyDescent="0.25">
      <c r="B48" s="11">
        <f t="shared" si="28"/>
        <v>0</v>
      </c>
      <c r="C48" s="13" t="e">
        <f t="shared" si="37"/>
        <v>#DIV/0!</v>
      </c>
      <c r="D48" s="14" t="e">
        <f t="shared" si="30"/>
        <v>#DIV/0!</v>
      </c>
      <c r="E48" s="15" t="e">
        <f t="shared" si="38"/>
        <v>#DIV/0!</v>
      </c>
      <c r="F48" s="14" t="e">
        <f t="shared" si="39"/>
        <v>#DIV/0!</v>
      </c>
      <c r="G48" s="15" t="e">
        <f t="shared" si="40"/>
        <v>#DIV/0!</v>
      </c>
      <c r="H48" s="14" t="e">
        <f t="shared" si="41"/>
        <v>#DIV/0!</v>
      </c>
      <c r="I48" s="15" t="e">
        <f t="shared" si="42"/>
        <v>#DIV/0!</v>
      </c>
      <c r="J48" s="14" t="e">
        <f t="shared" si="43"/>
        <v>#DIV/0!</v>
      </c>
      <c r="K48" s="15" t="e">
        <f t="shared" si="44"/>
        <v>#DIV/0!</v>
      </c>
      <c r="L48" s="13">
        <f t="shared" si="45"/>
        <v>0</v>
      </c>
      <c r="M48" s="13" t="e">
        <f t="shared" si="46"/>
        <v>#DIV/0!</v>
      </c>
      <c r="N48" s="14">
        <f t="shared" si="36"/>
        <v>0</v>
      </c>
      <c r="O48" s="15">
        <f t="shared" si="47"/>
        <v>0</v>
      </c>
      <c r="P48" s="6">
        <f>SUM(E44:E47)</f>
        <v>7983.6725000000006</v>
      </c>
      <c r="Q48" t="s">
        <v>47</v>
      </c>
      <c r="S48" s="7"/>
      <c r="T48" s="7"/>
    </row>
    <row r="49" spans="2:20" x14ac:dyDescent="0.25">
      <c r="B49" s="11">
        <f t="shared" si="28"/>
        <v>0</v>
      </c>
      <c r="C49" s="13" t="e">
        <f t="shared" si="37"/>
        <v>#DIV/0!</v>
      </c>
      <c r="D49" s="14" t="e">
        <f t="shared" si="30"/>
        <v>#DIV/0!</v>
      </c>
      <c r="E49" s="15" t="e">
        <f t="shared" si="38"/>
        <v>#DIV/0!</v>
      </c>
      <c r="F49" s="14" t="e">
        <f t="shared" si="39"/>
        <v>#DIV/0!</v>
      </c>
      <c r="G49" s="15" t="e">
        <f t="shared" si="40"/>
        <v>#DIV/0!</v>
      </c>
      <c r="H49" s="14" t="e">
        <f t="shared" si="41"/>
        <v>#DIV/0!</v>
      </c>
      <c r="I49" s="15" t="e">
        <f t="shared" si="42"/>
        <v>#DIV/0!</v>
      </c>
      <c r="J49" s="14" t="e">
        <f t="shared" si="43"/>
        <v>#DIV/0!</v>
      </c>
      <c r="K49" s="15" t="e">
        <f t="shared" si="44"/>
        <v>#DIV/0!</v>
      </c>
      <c r="L49" s="13">
        <f t="shared" si="45"/>
        <v>0</v>
      </c>
      <c r="M49" s="13" t="e">
        <f t="shared" si="46"/>
        <v>#DIV/0!</v>
      </c>
      <c r="N49" s="14">
        <f t="shared" si="36"/>
        <v>0</v>
      </c>
      <c r="O49" s="15">
        <f t="shared" si="47"/>
        <v>0</v>
      </c>
      <c r="S49" s="7"/>
      <c r="T49" s="7"/>
    </row>
    <row r="50" spans="2:20" x14ac:dyDescent="0.25">
      <c r="C50" s="16"/>
      <c r="D50" s="16"/>
      <c r="E50" s="16"/>
      <c r="F50" s="16"/>
      <c r="G50" s="16"/>
      <c r="H50" s="16"/>
      <c r="I50" s="16"/>
      <c r="J50" s="18"/>
      <c r="K50" s="16"/>
      <c r="L50" s="17"/>
      <c r="M50" s="17"/>
      <c r="N50" s="17"/>
      <c r="O50" s="17"/>
      <c r="P50" s="7"/>
      <c r="Q50" s="7"/>
      <c r="R50" s="7"/>
      <c r="S50" s="7"/>
      <c r="T50" s="7"/>
    </row>
    <row r="51" spans="2:20" ht="19.5" x14ac:dyDescent="0.35">
      <c r="B51" s="9" t="s">
        <v>16</v>
      </c>
      <c r="C51" s="12" t="s">
        <v>11</v>
      </c>
      <c r="D51" s="29" t="s">
        <v>27</v>
      </c>
      <c r="E51" s="30"/>
      <c r="F51" s="29" t="s">
        <v>28</v>
      </c>
      <c r="G51" s="30"/>
      <c r="H51" s="29" t="s">
        <v>29</v>
      </c>
      <c r="I51" s="30"/>
      <c r="J51" s="35" t="s">
        <v>30</v>
      </c>
      <c r="K51" s="35"/>
      <c r="L51" s="10" t="s">
        <v>31</v>
      </c>
      <c r="M51" s="10" t="s">
        <v>22</v>
      </c>
      <c r="N51" s="29" t="s">
        <v>32</v>
      </c>
      <c r="O51" s="30"/>
    </row>
    <row r="52" spans="2:20" x14ac:dyDescent="0.25">
      <c r="B52" s="1" t="s">
        <v>10</v>
      </c>
      <c r="C52" s="10" t="s">
        <v>12</v>
      </c>
      <c r="D52" s="10" t="s">
        <v>13</v>
      </c>
      <c r="E52" s="10" t="s">
        <v>14</v>
      </c>
      <c r="F52" s="10" t="s">
        <v>13</v>
      </c>
      <c r="G52" s="10" t="s">
        <v>14</v>
      </c>
      <c r="H52" s="10" t="s">
        <v>13</v>
      </c>
      <c r="I52" s="10" t="s">
        <v>14</v>
      </c>
      <c r="J52" s="10" t="s">
        <v>13</v>
      </c>
      <c r="K52" s="10" t="s">
        <v>14</v>
      </c>
      <c r="L52" s="10" t="s">
        <v>21</v>
      </c>
      <c r="M52" s="10" t="s">
        <v>20</v>
      </c>
      <c r="N52" s="10" t="s">
        <v>13</v>
      </c>
      <c r="O52" s="10" t="s">
        <v>14</v>
      </c>
    </row>
    <row r="53" spans="2:20" x14ac:dyDescent="0.25">
      <c r="B53" s="11" t="str">
        <f t="shared" ref="B53:B62" si="48">B14</f>
        <v>ea</v>
      </c>
      <c r="C53" s="13">
        <f t="shared" ref="C53" si="49">($J$8*J14+$K$8*K14+$L$8*L14+$M$8*M14)/E14</f>
        <v>0.66</v>
      </c>
      <c r="D53" s="14">
        <f t="shared" ref="D53:D62" si="50">E14*C53/12</f>
        <v>1.6643939393939395E-2</v>
      </c>
      <c r="E53" s="15">
        <f>D53*43560</f>
        <v>725.01</v>
      </c>
      <c r="F53" s="14">
        <f t="shared" ref="F53" si="51">D53+M14*($E$7-$D$7)/12</f>
        <v>1.6643939393939395E-2</v>
      </c>
      <c r="G53" s="15">
        <f>F53*43560</f>
        <v>725.01</v>
      </c>
      <c r="H53" s="14">
        <f t="shared" ref="H53" si="52">D53+M14*($F$7-$D$7)/12</f>
        <v>1.6643939393939395E-2</v>
      </c>
      <c r="I53" s="15">
        <f>H53*43560</f>
        <v>725.01</v>
      </c>
      <c r="J53" s="14">
        <f t="shared" ref="J53" si="53">D53+M14*($G$7-$D$7)/12</f>
        <v>1.6643939393939395E-2</v>
      </c>
      <c r="K53" s="15">
        <f>J53*43560</f>
        <v>725.01</v>
      </c>
      <c r="L53" s="13">
        <f t="shared" ref="L53" si="54">J14*P$8+K14*Q$8+L14*R$8+M14*S$8</f>
        <v>0.5658939393939395</v>
      </c>
      <c r="M53" s="13">
        <f t="shared" ref="M53" si="55">L53/E14</f>
        <v>1.8700000000000003</v>
      </c>
      <c r="N53" s="14">
        <f t="shared" ref="N53:N62" si="56">M14*(0.44-0.1)/12</f>
        <v>0</v>
      </c>
      <c r="O53" s="15">
        <f>N53*43560</f>
        <v>0</v>
      </c>
    </row>
    <row r="54" spans="2:20" x14ac:dyDescent="0.25">
      <c r="B54" s="11" t="str">
        <f t="shared" si="48"/>
        <v>eb</v>
      </c>
      <c r="C54" s="13" t="e">
        <f t="shared" ref="C54:C62" si="57">($J$8*J15+$K$8*K15+$L$8*L15+$M$8*M15)/E15</f>
        <v>#DIV/0!</v>
      </c>
      <c r="D54" s="14" t="e">
        <f t="shared" si="50"/>
        <v>#DIV/0!</v>
      </c>
      <c r="E54" s="15" t="e">
        <f t="shared" ref="E54:E62" si="58">D54*43560</f>
        <v>#DIV/0!</v>
      </c>
      <c r="F54" s="14" t="e">
        <f t="shared" ref="F54:F62" si="59">D54+M15*($E$7-$D$7)/12</f>
        <v>#DIV/0!</v>
      </c>
      <c r="G54" s="15" t="e">
        <f t="shared" ref="G54:G62" si="60">F54*43560</f>
        <v>#DIV/0!</v>
      </c>
      <c r="H54" s="14" t="e">
        <f t="shared" ref="H54:H62" si="61">D54+M15*($F$7-$D$7)/12</f>
        <v>#DIV/0!</v>
      </c>
      <c r="I54" s="15" t="e">
        <f t="shared" ref="I54:I62" si="62">H54*43560</f>
        <v>#DIV/0!</v>
      </c>
      <c r="J54" s="14" t="e">
        <f t="shared" ref="J54:J62" si="63">D54+M15*($G$7-$D$7)/12</f>
        <v>#DIV/0!</v>
      </c>
      <c r="K54" s="15" t="e">
        <f t="shared" ref="K54:K62" si="64">J54*43560</f>
        <v>#DIV/0!</v>
      </c>
      <c r="L54" s="13">
        <f t="shared" ref="L54:L62" si="65">J15*P$8+K15*Q$8+L15*R$8+M15*S$8</f>
        <v>0</v>
      </c>
      <c r="M54" s="13" t="e">
        <f t="shared" ref="M54:M62" si="66">L54/E15</f>
        <v>#DIV/0!</v>
      </c>
      <c r="N54" s="14">
        <f t="shared" si="56"/>
        <v>0</v>
      </c>
      <c r="O54" s="15">
        <f t="shared" ref="O54:O62" si="67">N54*43560</f>
        <v>0</v>
      </c>
      <c r="P54" s="7"/>
      <c r="Q54" s="7"/>
      <c r="R54" s="7"/>
    </row>
    <row r="55" spans="2:20" x14ac:dyDescent="0.25">
      <c r="B55" s="11" t="str">
        <f t="shared" si="48"/>
        <v>ec</v>
      </c>
      <c r="C55" s="13">
        <f t="shared" si="57"/>
        <v>1.29</v>
      </c>
      <c r="D55" s="14">
        <f t="shared" si="50"/>
        <v>4.911535812672177E-2</v>
      </c>
      <c r="E55" s="15">
        <f t="shared" si="58"/>
        <v>2139.4650000000001</v>
      </c>
      <c r="F55" s="14">
        <f t="shared" si="59"/>
        <v>4.911535812672177E-2</v>
      </c>
      <c r="G55" s="15">
        <f t="shared" si="60"/>
        <v>2139.4650000000001</v>
      </c>
      <c r="H55" s="14">
        <f t="shared" si="61"/>
        <v>4.911535812672177E-2</v>
      </c>
      <c r="I55" s="15">
        <f t="shared" si="62"/>
        <v>2139.4650000000001</v>
      </c>
      <c r="J55" s="14">
        <f t="shared" si="63"/>
        <v>4.911535812672177E-2</v>
      </c>
      <c r="K55" s="15">
        <f t="shared" si="64"/>
        <v>2139.4650000000001</v>
      </c>
      <c r="L55" s="13">
        <f t="shared" si="65"/>
        <v>1.5762603305785126</v>
      </c>
      <c r="M55" s="13">
        <f t="shared" si="66"/>
        <v>3.45</v>
      </c>
      <c r="N55" s="14">
        <f t="shared" si="56"/>
        <v>0</v>
      </c>
      <c r="O55" s="15">
        <f t="shared" si="67"/>
        <v>0</v>
      </c>
      <c r="P55" s="7"/>
      <c r="Q55" s="7"/>
      <c r="R55" s="7"/>
    </row>
    <row r="56" spans="2:20" x14ac:dyDescent="0.25">
      <c r="B56" s="11" t="str">
        <f t="shared" si="48"/>
        <v>ed</v>
      </c>
      <c r="C56" s="13">
        <f t="shared" si="57"/>
        <v>2.36</v>
      </c>
      <c r="D56" s="14">
        <f t="shared" si="50"/>
        <v>0.16812381389654116</v>
      </c>
      <c r="E56" s="15">
        <f t="shared" si="58"/>
        <v>7323.4733333333324</v>
      </c>
      <c r="F56" s="14">
        <f t="shared" si="59"/>
        <v>0.20374326599326598</v>
      </c>
      <c r="G56" s="15">
        <f t="shared" si="60"/>
        <v>8875.0566666666655</v>
      </c>
      <c r="H56" s="14">
        <f t="shared" si="61"/>
        <v>0.26429633455769819</v>
      </c>
      <c r="I56" s="15">
        <f t="shared" si="62"/>
        <v>11512.748333333333</v>
      </c>
      <c r="J56" s="14">
        <f t="shared" si="63"/>
        <v>0.33197329354147537</v>
      </c>
      <c r="K56" s="15">
        <f t="shared" si="64"/>
        <v>14460.756666666666</v>
      </c>
      <c r="L56" s="13">
        <f t="shared" si="65"/>
        <v>4.2914315886134062</v>
      </c>
      <c r="M56" s="13">
        <f t="shared" si="66"/>
        <v>5.0199999999999996</v>
      </c>
      <c r="N56" s="14">
        <f t="shared" si="56"/>
        <v>2.4221227425772877E-2</v>
      </c>
      <c r="O56" s="15">
        <f t="shared" si="67"/>
        <v>1055.0766666666666</v>
      </c>
      <c r="P56" s="7"/>
      <c r="Q56" s="7"/>
      <c r="R56" s="7"/>
    </row>
    <row r="57" spans="2:20" x14ac:dyDescent="0.25">
      <c r="B57" s="11" t="str">
        <f t="shared" si="48"/>
        <v>da</v>
      </c>
      <c r="C57" s="13">
        <f t="shared" si="57"/>
        <v>0.66</v>
      </c>
      <c r="D57" s="14">
        <f t="shared" si="50"/>
        <v>1.3320707070707071E-2</v>
      </c>
      <c r="E57" s="15">
        <f t="shared" si="58"/>
        <v>580.25</v>
      </c>
      <c r="F57" s="14">
        <f t="shared" si="59"/>
        <v>1.3320707070707071E-2</v>
      </c>
      <c r="G57" s="15">
        <f t="shared" si="60"/>
        <v>580.25</v>
      </c>
      <c r="H57" s="14">
        <f t="shared" si="61"/>
        <v>1.3320707070707071E-2</v>
      </c>
      <c r="I57" s="15">
        <f t="shared" si="62"/>
        <v>580.25</v>
      </c>
      <c r="J57" s="14">
        <f t="shared" si="63"/>
        <v>1.3320707070707071E-2</v>
      </c>
      <c r="K57" s="15">
        <f t="shared" si="64"/>
        <v>580.25</v>
      </c>
      <c r="L57" s="13">
        <f t="shared" si="65"/>
        <v>0.45290404040404042</v>
      </c>
      <c r="M57" s="13">
        <f t="shared" si="66"/>
        <v>1.87</v>
      </c>
      <c r="N57" s="14">
        <f t="shared" si="56"/>
        <v>0</v>
      </c>
      <c r="O57" s="15">
        <f t="shared" si="67"/>
        <v>0</v>
      </c>
      <c r="P57" s="7"/>
      <c r="Q57" s="7"/>
      <c r="R57" s="7"/>
    </row>
    <row r="58" spans="2:20" x14ac:dyDescent="0.25">
      <c r="B58" s="11" t="str">
        <f t="shared" si="48"/>
        <v>db</v>
      </c>
      <c r="C58" s="13">
        <f t="shared" si="57"/>
        <v>0.91999999999999993</v>
      </c>
      <c r="D58" s="14">
        <f t="shared" si="50"/>
        <v>4.2439470462197731E-2</v>
      </c>
      <c r="E58" s="15">
        <f t="shared" si="58"/>
        <v>1848.6633333333332</v>
      </c>
      <c r="F58" s="14">
        <f t="shared" si="59"/>
        <v>4.2439470462197731E-2</v>
      </c>
      <c r="G58" s="15">
        <f t="shared" si="60"/>
        <v>1848.6633333333332</v>
      </c>
      <c r="H58" s="14">
        <f t="shared" si="61"/>
        <v>4.2439470462197731E-2</v>
      </c>
      <c r="I58" s="15">
        <f t="shared" si="62"/>
        <v>1848.6633333333332</v>
      </c>
      <c r="J58" s="14">
        <f t="shared" si="63"/>
        <v>4.2439470462197731E-2</v>
      </c>
      <c r="K58" s="15">
        <f t="shared" si="64"/>
        <v>1848.6633333333332</v>
      </c>
      <c r="L58" s="13">
        <f t="shared" si="65"/>
        <v>1.4392516069788797</v>
      </c>
      <c r="M58" s="13">
        <f t="shared" si="66"/>
        <v>2.6</v>
      </c>
      <c r="N58" s="14">
        <f t="shared" si="56"/>
        <v>0</v>
      </c>
      <c r="O58" s="15">
        <f t="shared" si="67"/>
        <v>0</v>
      </c>
      <c r="P58" s="7"/>
      <c r="Q58" s="7"/>
      <c r="R58" s="7"/>
    </row>
    <row r="59" spans="2:20" x14ac:dyDescent="0.25">
      <c r="B59" s="11" t="str">
        <f t="shared" si="48"/>
        <v>dc</v>
      </c>
      <c r="C59" s="13">
        <f t="shared" si="57"/>
        <v>1.29</v>
      </c>
      <c r="D59" s="14">
        <f t="shared" si="50"/>
        <v>1.045138888888889E-2</v>
      </c>
      <c r="E59" s="15">
        <f t="shared" si="58"/>
        <v>455.26250000000005</v>
      </c>
      <c r="F59" s="14">
        <f t="shared" si="59"/>
        <v>1.045138888888889E-2</v>
      </c>
      <c r="G59" s="15">
        <f t="shared" si="60"/>
        <v>455.26250000000005</v>
      </c>
      <c r="H59" s="14">
        <f t="shared" si="61"/>
        <v>1.045138888888889E-2</v>
      </c>
      <c r="I59" s="15">
        <f t="shared" si="62"/>
        <v>455.26250000000005</v>
      </c>
      <c r="J59" s="14">
        <f t="shared" si="63"/>
        <v>1.045138888888889E-2</v>
      </c>
      <c r="K59" s="15">
        <f t="shared" si="64"/>
        <v>455.26250000000005</v>
      </c>
      <c r="L59" s="13">
        <f t="shared" si="65"/>
        <v>0.3354166666666667</v>
      </c>
      <c r="M59" s="13">
        <f t="shared" si="66"/>
        <v>3.45</v>
      </c>
      <c r="N59" s="14">
        <f t="shared" si="56"/>
        <v>0</v>
      </c>
      <c r="O59" s="15">
        <f t="shared" si="67"/>
        <v>0</v>
      </c>
      <c r="P59" s="7"/>
      <c r="Q59" s="7"/>
      <c r="R59" s="7"/>
    </row>
    <row r="60" spans="2:20" x14ac:dyDescent="0.25">
      <c r="B60" s="11" t="str">
        <f t="shared" si="48"/>
        <v>dd</v>
      </c>
      <c r="C60" s="13">
        <f t="shared" si="57"/>
        <v>2.36</v>
      </c>
      <c r="D60" s="14">
        <f t="shared" si="50"/>
        <v>0.14187450260177534</v>
      </c>
      <c r="E60" s="15">
        <f t="shared" si="58"/>
        <v>6180.0533333333333</v>
      </c>
      <c r="F60" s="14">
        <f t="shared" si="59"/>
        <v>0.17193265993265994</v>
      </c>
      <c r="G60" s="15">
        <f t="shared" si="60"/>
        <v>7489.3866666666672</v>
      </c>
      <c r="H60" s="14">
        <f t="shared" si="61"/>
        <v>0.22303152739516377</v>
      </c>
      <c r="I60" s="15">
        <f t="shared" si="62"/>
        <v>9715.253333333334</v>
      </c>
      <c r="J60" s="14">
        <f t="shared" si="63"/>
        <v>0.28014202632384455</v>
      </c>
      <c r="K60" s="15">
        <f t="shared" si="64"/>
        <v>12202.986666666669</v>
      </c>
      <c r="L60" s="13">
        <f t="shared" si="65"/>
        <v>3.6214067952249769</v>
      </c>
      <c r="M60" s="13">
        <f t="shared" si="66"/>
        <v>5.0199999999999996</v>
      </c>
      <c r="N60" s="14">
        <f t="shared" si="56"/>
        <v>2.0439546985001531E-2</v>
      </c>
      <c r="O60" s="15">
        <f t="shared" si="67"/>
        <v>890.34666666666669</v>
      </c>
      <c r="P60" s="7"/>
      <c r="Q60" s="7"/>
      <c r="R60" s="7"/>
    </row>
    <row r="61" spans="2:20" x14ac:dyDescent="0.25">
      <c r="B61" s="11">
        <f t="shared" si="48"/>
        <v>0</v>
      </c>
      <c r="C61" s="13" t="e">
        <f t="shared" si="57"/>
        <v>#DIV/0!</v>
      </c>
      <c r="D61" s="14" t="e">
        <f t="shared" si="50"/>
        <v>#DIV/0!</v>
      </c>
      <c r="E61" s="15" t="e">
        <f t="shared" si="58"/>
        <v>#DIV/0!</v>
      </c>
      <c r="F61" s="14" t="e">
        <f t="shared" si="59"/>
        <v>#DIV/0!</v>
      </c>
      <c r="G61" s="15" t="e">
        <f t="shared" si="60"/>
        <v>#DIV/0!</v>
      </c>
      <c r="H61" s="14" t="e">
        <f t="shared" si="61"/>
        <v>#DIV/0!</v>
      </c>
      <c r="I61" s="15" t="e">
        <f t="shared" si="62"/>
        <v>#DIV/0!</v>
      </c>
      <c r="J61" s="14" t="e">
        <f t="shared" si="63"/>
        <v>#DIV/0!</v>
      </c>
      <c r="K61" s="15" t="e">
        <f t="shared" si="64"/>
        <v>#DIV/0!</v>
      </c>
      <c r="L61" s="13">
        <f t="shared" si="65"/>
        <v>0</v>
      </c>
      <c r="M61" s="13" t="e">
        <f t="shared" si="66"/>
        <v>#DIV/0!</v>
      </c>
      <c r="N61" s="14">
        <f t="shared" si="56"/>
        <v>0</v>
      </c>
      <c r="O61" s="15">
        <f t="shared" si="67"/>
        <v>0</v>
      </c>
      <c r="P61" s="7"/>
      <c r="Q61" s="7"/>
      <c r="R61" s="7"/>
    </row>
    <row r="62" spans="2:20" x14ac:dyDescent="0.25">
      <c r="B62" s="11">
        <f t="shared" si="48"/>
        <v>0</v>
      </c>
      <c r="C62" s="13" t="e">
        <f t="shared" si="57"/>
        <v>#DIV/0!</v>
      </c>
      <c r="D62" s="14" t="e">
        <f t="shared" si="50"/>
        <v>#DIV/0!</v>
      </c>
      <c r="E62" s="15" t="e">
        <f t="shared" si="58"/>
        <v>#DIV/0!</v>
      </c>
      <c r="F62" s="14" t="e">
        <f t="shared" si="59"/>
        <v>#DIV/0!</v>
      </c>
      <c r="G62" s="15" t="e">
        <f t="shared" si="60"/>
        <v>#DIV/0!</v>
      </c>
      <c r="H62" s="14" t="e">
        <f t="shared" si="61"/>
        <v>#DIV/0!</v>
      </c>
      <c r="I62" s="15" t="e">
        <f t="shared" si="62"/>
        <v>#DIV/0!</v>
      </c>
      <c r="J62" s="14" t="e">
        <f t="shared" si="63"/>
        <v>#DIV/0!</v>
      </c>
      <c r="K62" s="15" t="e">
        <f t="shared" si="64"/>
        <v>#DIV/0!</v>
      </c>
      <c r="L62" s="13">
        <f t="shared" si="65"/>
        <v>0</v>
      </c>
      <c r="M62" s="13" t="e">
        <f t="shared" si="66"/>
        <v>#DIV/0!</v>
      </c>
      <c r="N62" s="14">
        <f t="shared" si="56"/>
        <v>0</v>
      </c>
      <c r="O62" s="15">
        <f t="shared" si="67"/>
        <v>0</v>
      </c>
      <c r="P62" s="7"/>
      <c r="Q62" s="8"/>
      <c r="R62" s="7"/>
    </row>
    <row r="63" spans="2:20" x14ac:dyDescent="0.25"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Q63" s="8"/>
    </row>
    <row r="64" spans="2:20" ht="19.5" x14ac:dyDescent="0.35">
      <c r="B64" s="9" t="s">
        <v>26</v>
      </c>
      <c r="C64" s="12" t="s">
        <v>11</v>
      </c>
      <c r="D64" s="29" t="s">
        <v>27</v>
      </c>
      <c r="E64" s="30"/>
      <c r="F64" s="29" t="s">
        <v>28</v>
      </c>
      <c r="G64" s="30"/>
      <c r="H64" s="29" t="s">
        <v>29</v>
      </c>
      <c r="I64" s="30"/>
      <c r="J64" s="35" t="s">
        <v>30</v>
      </c>
      <c r="K64" s="35"/>
      <c r="L64" s="10" t="s">
        <v>31</v>
      </c>
      <c r="M64" s="10" t="s">
        <v>22</v>
      </c>
      <c r="N64" s="29" t="s">
        <v>32</v>
      </c>
      <c r="O64" s="30"/>
      <c r="Q64" s="8"/>
    </row>
    <row r="65" spans="2:17" x14ac:dyDescent="0.25">
      <c r="B65" s="1" t="s">
        <v>10</v>
      </c>
      <c r="C65" s="10" t="s">
        <v>12</v>
      </c>
      <c r="D65" s="10" t="s">
        <v>13</v>
      </c>
      <c r="E65" s="10" t="s">
        <v>14</v>
      </c>
      <c r="F65" s="10" t="s">
        <v>13</v>
      </c>
      <c r="G65" s="10" t="s">
        <v>14</v>
      </c>
      <c r="H65" s="10" t="s">
        <v>13</v>
      </c>
      <c r="I65" s="10" t="s">
        <v>14</v>
      </c>
      <c r="J65" s="10" t="s">
        <v>13</v>
      </c>
      <c r="K65" s="10" t="s">
        <v>14</v>
      </c>
      <c r="L65" s="10" t="s">
        <v>21</v>
      </c>
      <c r="M65" s="10" t="s">
        <v>20</v>
      </c>
      <c r="N65" s="10" t="s">
        <v>13</v>
      </c>
      <c r="O65" s="10" t="s">
        <v>14</v>
      </c>
      <c r="Q65" s="8"/>
    </row>
    <row r="66" spans="2:17" x14ac:dyDescent="0.25">
      <c r="B66" s="11" t="str">
        <f t="shared" ref="B66:B75" si="68">B27</f>
        <v>ea</v>
      </c>
      <c r="C66" s="13">
        <f t="shared" ref="C66" si="69">($J$9*J14+$K$9*K14+$L$9*L14+$M$9*M14)/E14</f>
        <v>0.8</v>
      </c>
      <c r="D66" s="14">
        <f>E14*C66/12</f>
        <v>2.0174471992653813E-2</v>
      </c>
      <c r="E66" s="15">
        <f>D66*43560</f>
        <v>878.80000000000007</v>
      </c>
      <c r="F66" s="14">
        <f t="shared" ref="F66" si="70">D66+M14*($E$8-$D$8)/12</f>
        <v>2.0174471992653813E-2</v>
      </c>
      <c r="G66" s="15">
        <f>F66*43560</f>
        <v>878.80000000000007</v>
      </c>
      <c r="H66" s="14">
        <f t="shared" ref="H66" si="71">D66+M14*($F$8-$D$8)/12</f>
        <v>2.0174471992653813E-2</v>
      </c>
      <c r="I66" s="15">
        <f>H66*43560</f>
        <v>878.80000000000007</v>
      </c>
      <c r="J66" s="14">
        <f t="shared" ref="J66" si="72">D66+M14*($G$8-$D$8)/12</f>
        <v>2.0174471992653813E-2</v>
      </c>
      <c r="K66" s="15">
        <f>J66*43560</f>
        <v>878.80000000000007</v>
      </c>
      <c r="L66" s="13">
        <f t="shared" ref="L66" si="73">J14*P$9+K14*Q$9+L14*R$9+M14*S$9</f>
        <v>0.66575757575757588</v>
      </c>
      <c r="M66" s="13">
        <f t="shared" ref="M66" si="74">L66/E53</f>
        <v>9.1827364554637303E-4</v>
      </c>
      <c r="N66" s="14">
        <f t="shared" ref="N66:N75" si="75">M14*(0.44-0.1)/12</f>
        <v>0</v>
      </c>
      <c r="O66" s="15">
        <f>N66*43560</f>
        <v>0</v>
      </c>
      <c r="Q66" s="8"/>
    </row>
    <row r="67" spans="2:17" x14ac:dyDescent="0.25">
      <c r="B67" s="11" t="str">
        <f t="shared" si="68"/>
        <v>eb</v>
      </c>
      <c r="C67" s="13" t="e">
        <f t="shared" ref="C67:C75" si="76">($J$9*J15+$K$9*K15+$L$9*L15+$M$9*M15)/E15</f>
        <v>#DIV/0!</v>
      </c>
      <c r="D67" s="14" t="e">
        <f t="shared" ref="D67:D75" si="77">E15*C67/12</f>
        <v>#DIV/0!</v>
      </c>
      <c r="E67" s="15" t="e">
        <f t="shared" ref="E67:E75" si="78">D67*43560</f>
        <v>#DIV/0!</v>
      </c>
      <c r="F67" s="14" t="e">
        <f t="shared" ref="F67:F75" si="79">D67+M15*($E$8-$D$8)/12</f>
        <v>#DIV/0!</v>
      </c>
      <c r="G67" s="15" t="e">
        <f t="shared" ref="G67:G75" si="80">F67*43560</f>
        <v>#DIV/0!</v>
      </c>
      <c r="H67" s="14" t="e">
        <f t="shared" ref="H67:H75" si="81">D67+M15*($F$8-$D$8)/12</f>
        <v>#DIV/0!</v>
      </c>
      <c r="I67" s="15" t="e">
        <f t="shared" ref="I67:I75" si="82">H67*43560</f>
        <v>#DIV/0!</v>
      </c>
      <c r="J67" s="14" t="e">
        <f t="shared" ref="J67:J75" si="83">D67+M15*($G$8-$D$8)/12</f>
        <v>#DIV/0!</v>
      </c>
      <c r="K67" s="15" t="e">
        <f t="shared" ref="K67:K75" si="84">J67*43560</f>
        <v>#DIV/0!</v>
      </c>
      <c r="L67" s="13">
        <f t="shared" ref="L67:L75" si="85">J15*P$9+K15*Q$9+L15*R$9+M15*S$9</f>
        <v>0</v>
      </c>
      <c r="M67" s="13" t="e">
        <f t="shared" ref="M67:M75" si="86">L67/E54</f>
        <v>#DIV/0!</v>
      </c>
      <c r="N67" s="14">
        <f t="shared" si="75"/>
        <v>0</v>
      </c>
      <c r="O67" s="15">
        <f t="shared" ref="O67:O75" si="87">N67*43560</f>
        <v>0</v>
      </c>
      <c r="Q67" s="8"/>
    </row>
    <row r="68" spans="2:17" x14ac:dyDescent="0.25">
      <c r="B68" s="11" t="str">
        <f t="shared" si="68"/>
        <v>ec</v>
      </c>
      <c r="C68" s="13">
        <f t="shared" si="76"/>
        <v>1.46</v>
      </c>
      <c r="D68" s="14">
        <f t="shared" si="77"/>
        <v>5.558792470156107E-2</v>
      </c>
      <c r="E68" s="15">
        <f t="shared" si="78"/>
        <v>2421.4100000000003</v>
      </c>
      <c r="F68" s="14">
        <f t="shared" si="79"/>
        <v>5.558792470156107E-2</v>
      </c>
      <c r="G68" s="15">
        <f t="shared" si="80"/>
        <v>2421.4100000000003</v>
      </c>
      <c r="H68" s="14">
        <f t="shared" si="81"/>
        <v>5.558792470156107E-2</v>
      </c>
      <c r="I68" s="15">
        <f t="shared" si="82"/>
        <v>2421.4100000000003</v>
      </c>
      <c r="J68" s="14">
        <f t="shared" si="83"/>
        <v>5.558792470156107E-2</v>
      </c>
      <c r="K68" s="15">
        <f t="shared" si="84"/>
        <v>2421.4100000000003</v>
      </c>
      <c r="L68" s="13">
        <f t="shared" si="85"/>
        <v>1.7041887052341598</v>
      </c>
      <c r="M68" s="13">
        <f t="shared" si="86"/>
        <v>7.9654899950883031E-4</v>
      </c>
      <c r="N68" s="14">
        <f t="shared" si="75"/>
        <v>0</v>
      </c>
      <c r="O68" s="15">
        <f t="shared" si="87"/>
        <v>0</v>
      </c>
      <c r="Q68" s="8"/>
    </row>
    <row r="69" spans="2:17" x14ac:dyDescent="0.25">
      <c r="B69" s="11" t="str">
        <f t="shared" si="68"/>
        <v>ed</v>
      </c>
      <c r="C69" s="13">
        <f t="shared" si="76"/>
        <v>2.6400000000000006</v>
      </c>
      <c r="D69" s="14">
        <f t="shared" si="77"/>
        <v>0.18807070707070708</v>
      </c>
      <c r="E69" s="15">
        <f t="shared" si="78"/>
        <v>8192.36</v>
      </c>
      <c r="F69" s="14">
        <f t="shared" si="79"/>
        <v>0.24149988521579432</v>
      </c>
      <c r="G69" s="15">
        <f t="shared" si="80"/>
        <v>10519.735000000001</v>
      </c>
      <c r="H69" s="14">
        <f t="shared" si="81"/>
        <v>0.3163007346189165</v>
      </c>
      <c r="I69" s="15">
        <f t="shared" si="82"/>
        <v>13778.060000000003</v>
      </c>
      <c r="J69" s="14">
        <f t="shared" si="83"/>
        <v>0.40534936486072848</v>
      </c>
      <c r="K69" s="15">
        <f t="shared" si="84"/>
        <v>17657.018333333333</v>
      </c>
      <c r="L69" s="13">
        <f t="shared" si="85"/>
        <v>4.4880509641873276</v>
      </c>
      <c r="M69" s="13">
        <f t="shared" si="86"/>
        <v>6.1283092870149881E-4</v>
      </c>
      <c r="N69" s="14">
        <f t="shared" si="75"/>
        <v>2.4221227425772877E-2</v>
      </c>
      <c r="O69" s="15">
        <f t="shared" si="87"/>
        <v>1055.0766666666666</v>
      </c>
      <c r="Q69" s="8"/>
    </row>
    <row r="70" spans="2:17" x14ac:dyDescent="0.25">
      <c r="B70" s="11" t="str">
        <f t="shared" si="68"/>
        <v>da</v>
      </c>
      <c r="C70" s="13">
        <f t="shared" si="76"/>
        <v>0.8</v>
      </c>
      <c r="D70" s="14">
        <f t="shared" si="77"/>
        <v>1.6146311600857055E-2</v>
      </c>
      <c r="E70" s="15">
        <f t="shared" si="78"/>
        <v>703.33333333333337</v>
      </c>
      <c r="F70" s="14">
        <f t="shared" si="79"/>
        <v>1.6146311600857055E-2</v>
      </c>
      <c r="G70" s="15">
        <f t="shared" si="80"/>
        <v>703.33333333333337</v>
      </c>
      <c r="H70" s="14">
        <f t="shared" si="81"/>
        <v>1.6146311600857055E-2</v>
      </c>
      <c r="I70" s="15">
        <f t="shared" si="82"/>
        <v>703.33333333333337</v>
      </c>
      <c r="J70" s="14">
        <f t="shared" si="83"/>
        <v>1.6146311600857055E-2</v>
      </c>
      <c r="K70" s="15">
        <f t="shared" si="84"/>
        <v>703.33333333333337</v>
      </c>
      <c r="L70" s="13">
        <f t="shared" si="85"/>
        <v>0.53282828282828287</v>
      </c>
      <c r="M70" s="13">
        <f t="shared" si="86"/>
        <v>9.1827364554637292E-4</v>
      </c>
      <c r="N70" s="14">
        <f t="shared" si="75"/>
        <v>0</v>
      </c>
      <c r="O70" s="15">
        <f t="shared" si="87"/>
        <v>0</v>
      </c>
      <c r="Q70" s="8"/>
    </row>
    <row r="71" spans="2:17" x14ac:dyDescent="0.25">
      <c r="B71" s="11" t="str">
        <f t="shared" si="68"/>
        <v>db</v>
      </c>
      <c r="C71" s="13">
        <f t="shared" si="76"/>
        <v>1.08</v>
      </c>
      <c r="D71" s="14">
        <f t="shared" si="77"/>
        <v>4.9820247933884294E-2</v>
      </c>
      <c r="E71" s="15">
        <f t="shared" si="78"/>
        <v>2170.17</v>
      </c>
      <c r="F71" s="14">
        <f t="shared" si="79"/>
        <v>4.9820247933884294E-2</v>
      </c>
      <c r="G71" s="15">
        <f t="shared" si="80"/>
        <v>2170.17</v>
      </c>
      <c r="H71" s="14">
        <f t="shared" si="81"/>
        <v>4.9820247933884294E-2</v>
      </c>
      <c r="I71" s="15">
        <f t="shared" si="82"/>
        <v>2170.17</v>
      </c>
      <c r="J71" s="14">
        <f t="shared" si="83"/>
        <v>4.9820247933884294E-2</v>
      </c>
      <c r="K71" s="15">
        <f t="shared" si="84"/>
        <v>2170.17</v>
      </c>
      <c r="L71" s="13">
        <f t="shared" si="85"/>
        <v>1.616390266299357</v>
      </c>
      <c r="M71" s="13">
        <f t="shared" si="86"/>
        <v>8.7435621032458974E-4</v>
      </c>
      <c r="N71" s="14">
        <f t="shared" si="75"/>
        <v>0</v>
      </c>
      <c r="O71" s="15">
        <f t="shared" si="87"/>
        <v>0</v>
      </c>
      <c r="Q71" s="8"/>
    </row>
    <row r="72" spans="2:17" x14ac:dyDescent="0.25">
      <c r="B72" s="11" t="str">
        <f t="shared" si="68"/>
        <v>dc</v>
      </c>
      <c r="C72" s="13">
        <f t="shared" si="76"/>
        <v>1.4600000000000002</v>
      </c>
      <c r="D72" s="14">
        <f t="shared" si="77"/>
        <v>1.1828703703703704E-2</v>
      </c>
      <c r="E72" s="15">
        <f t="shared" si="78"/>
        <v>515.25833333333333</v>
      </c>
      <c r="F72" s="14">
        <f t="shared" si="79"/>
        <v>1.1828703703703704E-2</v>
      </c>
      <c r="G72" s="15">
        <f t="shared" si="80"/>
        <v>515.25833333333333</v>
      </c>
      <c r="H72" s="14">
        <f t="shared" si="81"/>
        <v>1.1828703703703704E-2</v>
      </c>
      <c r="I72" s="15">
        <f t="shared" si="82"/>
        <v>515.25833333333333</v>
      </c>
      <c r="J72" s="14">
        <f t="shared" si="83"/>
        <v>1.1828703703703704E-2</v>
      </c>
      <c r="K72" s="15">
        <f t="shared" si="84"/>
        <v>515.25833333333333</v>
      </c>
      <c r="L72" s="13">
        <f t="shared" si="85"/>
        <v>0.3626388888888889</v>
      </c>
      <c r="M72" s="13">
        <f t="shared" si="86"/>
        <v>7.9654899950883031E-4</v>
      </c>
      <c r="N72" s="14">
        <f t="shared" si="75"/>
        <v>0</v>
      </c>
      <c r="O72" s="15">
        <f t="shared" si="87"/>
        <v>0</v>
      </c>
      <c r="Q72" s="8"/>
    </row>
    <row r="73" spans="2:17" x14ac:dyDescent="0.25">
      <c r="B73" s="11" t="str">
        <f t="shared" si="68"/>
        <v>dd</v>
      </c>
      <c r="C73" s="13">
        <f t="shared" si="76"/>
        <v>2.64</v>
      </c>
      <c r="D73" s="14">
        <f t="shared" si="77"/>
        <v>0.15870707070707071</v>
      </c>
      <c r="E73" s="15">
        <f t="shared" si="78"/>
        <v>6913.2800000000007</v>
      </c>
      <c r="F73" s="14">
        <f t="shared" si="79"/>
        <v>0.20379430670339763</v>
      </c>
      <c r="G73" s="15">
        <f t="shared" si="80"/>
        <v>8877.2800000000007</v>
      </c>
      <c r="H73" s="14">
        <f t="shared" si="81"/>
        <v>0.2669164370982553</v>
      </c>
      <c r="I73" s="15">
        <f t="shared" si="82"/>
        <v>11626.880000000001</v>
      </c>
      <c r="J73" s="14">
        <f t="shared" si="83"/>
        <v>0.34206183042546678</v>
      </c>
      <c r="K73" s="15">
        <f t="shared" si="84"/>
        <v>14900.213333333333</v>
      </c>
      <c r="L73" s="13">
        <f t="shared" si="85"/>
        <v>3.7873278236914603</v>
      </c>
      <c r="M73" s="13">
        <f t="shared" si="86"/>
        <v>6.1283092870149881E-4</v>
      </c>
      <c r="N73" s="14">
        <f t="shared" si="75"/>
        <v>2.0439546985001531E-2</v>
      </c>
      <c r="O73" s="15">
        <f t="shared" si="87"/>
        <v>890.34666666666669</v>
      </c>
      <c r="Q73" s="8"/>
    </row>
    <row r="74" spans="2:17" x14ac:dyDescent="0.25">
      <c r="B74" s="11">
        <f t="shared" si="68"/>
        <v>0</v>
      </c>
      <c r="C74" s="13" t="e">
        <f t="shared" si="76"/>
        <v>#DIV/0!</v>
      </c>
      <c r="D74" s="14" t="e">
        <f t="shared" si="77"/>
        <v>#DIV/0!</v>
      </c>
      <c r="E74" s="15" t="e">
        <f t="shared" si="78"/>
        <v>#DIV/0!</v>
      </c>
      <c r="F74" s="14" t="e">
        <f t="shared" si="79"/>
        <v>#DIV/0!</v>
      </c>
      <c r="G74" s="15" t="e">
        <f t="shared" si="80"/>
        <v>#DIV/0!</v>
      </c>
      <c r="H74" s="14" t="e">
        <f t="shared" si="81"/>
        <v>#DIV/0!</v>
      </c>
      <c r="I74" s="15" t="e">
        <f t="shared" si="82"/>
        <v>#DIV/0!</v>
      </c>
      <c r="J74" s="14" t="e">
        <f t="shared" si="83"/>
        <v>#DIV/0!</v>
      </c>
      <c r="K74" s="15" t="e">
        <f t="shared" si="84"/>
        <v>#DIV/0!</v>
      </c>
      <c r="L74" s="13">
        <f t="shared" si="85"/>
        <v>0</v>
      </c>
      <c r="M74" s="13" t="e">
        <f t="shared" si="86"/>
        <v>#DIV/0!</v>
      </c>
      <c r="N74" s="14">
        <f t="shared" si="75"/>
        <v>0</v>
      </c>
      <c r="O74" s="15">
        <f t="shared" si="87"/>
        <v>0</v>
      </c>
      <c r="Q74" s="8"/>
    </row>
    <row r="75" spans="2:17" x14ac:dyDescent="0.25">
      <c r="B75" s="11">
        <f t="shared" si="68"/>
        <v>0</v>
      </c>
      <c r="C75" s="13" t="e">
        <f t="shared" si="76"/>
        <v>#DIV/0!</v>
      </c>
      <c r="D75" s="14" t="e">
        <f t="shared" si="77"/>
        <v>#DIV/0!</v>
      </c>
      <c r="E75" s="15" t="e">
        <f t="shared" si="78"/>
        <v>#DIV/0!</v>
      </c>
      <c r="F75" s="14" t="e">
        <f t="shared" si="79"/>
        <v>#DIV/0!</v>
      </c>
      <c r="G75" s="15" t="e">
        <f t="shared" si="80"/>
        <v>#DIV/0!</v>
      </c>
      <c r="H75" s="14" t="e">
        <f t="shared" si="81"/>
        <v>#DIV/0!</v>
      </c>
      <c r="I75" s="15" t="e">
        <f t="shared" si="82"/>
        <v>#DIV/0!</v>
      </c>
      <c r="J75" s="14" t="e">
        <f t="shared" si="83"/>
        <v>#DIV/0!</v>
      </c>
      <c r="K75" s="15" t="e">
        <f t="shared" si="84"/>
        <v>#DIV/0!</v>
      </c>
      <c r="L75" s="13">
        <f t="shared" si="85"/>
        <v>0</v>
      </c>
      <c r="M75" s="13" t="e">
        <f t="shared" si="86"/>
        <v>#DIV/0!</v>
      </c>
      <c r="N75" s="14">
        <f t="shared" si="75"/>
        <v>0</v>
      </c>
      <c r="O75" s="15">
        <f t="shared" si="87"/>
        <v>0</v>
      </c>
    </row>
  </sheetData>
  <mergeCells count="23">
    <mergeCell ref="D51:E51"/>
    <mergeCell ref="F51:G51"/>
    <mergeCell ref="H51:I51"/>
    <mergeCell ref="J51:K51"/>
    <mergeCell ref="D64:E64"/>
    <mergeCell ref="F64:G64"/>
    <mergeCell ref="H64:I64"/>
    <mergeCell ref="J64:K64"/>
    <mergeCell ref="D12:E12"/>
    <mergeCell ref="D25:E25"/>
    <mergeCell ref="D38:E38"/>
    <mergeCell ref="F25:G25"/>
    <mergeCell ref="H25:I25"/>
    <mergeCell ref="H38:I38"/>
    <mergeCell ref="F38:G38"/>
    <mergeCell ref="N25:O25"/>
    <mergeCell ref="N38:O38"/>
    <mergeCell ref="N51:O51"/>
    <mergeCell ref="N64:O64"/>
    <mergeCell ref="F12:I12"/>
    <mergeCell ref="J12:M12"/>
    <mergeCell ref="J25:K25"/>
    <mergeCell ref="J38:K38"/>
  </mergeCells>
  <conditionalFormatting sqref="N14:N23">
    <cfRule type="expression" dxfId="4" priority="5">
      <formula>$N14&lt;&gt;$E14</formula>
    </cfRule>
  </conditionalFormatting>
  <conditionalFormatting sqref="B40:O49">
    <cfRule type="expression" dxfId="3" priority="4">
      <formula>$C14=2</formula>
    </cfRule>
  </conditionalFormatting>
  <conditionalFormatting sqref="B27:O36">
    <cfRule type="expression" dxfId="2" priority="3">
      <formula>$C14=1</formula>
    </cfRule>
  </conditionalFormatting>
  <conditionalFormatting sqref="B53:O62">
    <cfRule type="expression" dxfId="1" priority="2">
      <formula>$C14=3</formula>
    </cfRule>
  </conditionalFormatting>
  <conditionalFormatting sqref="B66:O75">
    <cfRule type="expression" dxfId="0" priority="1">
      <formula>$C14=4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City of Albuquerque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Peterson, Dana M.</dc:creator>
  <cp:lastModifiedBy>Peterson, Dana M.</cp:lastModifiedBy>
  <dcterms:created xsi:type="dcterms:W3CDTF">2017-01-17T17:12:07Z</dcterms:created>
  <dcterms:modified xsi:type="dcterms:W3CDTF">2017-07-18T16:14:02Z</dcterms:modified>
</cp:coreProperties>
</file>