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se Files\R16D097D\2nd_Submittal\"/>
    </mc:Choice>
  </mc:AlternateContent>
  <xr:revisionPtr revIDLastSave="0" documentId="13_ncr:1_{6B6ED8B3-DB8D-4D49-BE71-47F3F00CCA33}" xr6:coauthVersionLast="36" xr6:coauthVersionMax="36" xr10:uidLastSave="{00000000-0000-0000-0000-000000000000}"/>
  <bookViews>
    <workbookView xWindow="0" yWindow="0" windowWidth="11520" windowHeight="4530" xr2:uid="{5289B57A-095F-4FDC-9D3D-36D9D95B832F}"/>
  </bookViews>
  <sheets>
    <sheet name="Zone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P30" i="1"/>
  <c r="P34" i="1"/>
  <c r="P43" i="1"/>
  <c r="AA45" i="1"/>
  <c r="AB42" i="1"/>
  <c r="AB41" i="1"/>
  <c r="AA43" i="1"/>
  <c r="AF42" i="1"/>
  <c r="AF41" i="1"/>
  <c r="X42" i="1"/>
  <c r="X41" i="1"/>
  <c r="Y42" i="1"/>
  <c r="Y41" i="1"/>
  <c r="S42" i="1"/>
  <c r="T42" i="1" s="1"/>
  <c r="S41" i="1"/>
  <c r="T41" i="1" s="1"/>
  <c r="AA34" i="1"/>
  <c r="AA30" i="1"/>
  <c r="AB30" i="1" s="1"/>
  <c r="P45" i="1" l="1"/>
  <c r="AA41" i="1"/>
  <c r="R42" i="1"/>
  <c r="L42" i="1"/>
  <c r="N42" i="1" s="1"/>
  <c r="J42" i="1"/>
  <c r="O41" i="1"/>
  <c r="AI41" i="1" s="1"/>
  <c r="AK41" i="1" s="1"/>
  <c r="AL41" i="1" s="1"/>
  <c r="L41" i="1"/>
  <c r="N41" i="1" s="1"/>
  <c r="J41" i="1"/>
  <c r="F42" i="1"/>
  <c r="F41" i="1"/>
  <c r="R38" i="1"/>
  <c r="S38" i="1" s="1"/>
  <c r="X38" i="1"/>
  <c r="AF38" i="1"/>
  <c r="AH38" i="1" s="1"/>
  <c r="AI38" i="1" s="1"/>
  <c r="N38" i="1"/>
  <c r="O38" i="1"/>
  <c r="J38" i="1"/>
  <c r="F38" i="1"/>
  <c r="L38" i="1"/>
  <c r="B45" i="1"/>
  <c r="C45" i="1" s="1"/>
  <c r="C42" i="1"/>
  <c r="C43" i="1"/>
  <c r="C44" i="1"/>
  <c r="C31" i="1"/>
  <c r="C32" i="1"/>
  <c r="C33" i="1"/>
  <c r="C34" i="1"/>
  <c r="C35" i="1"/>
  <c r="C36" i="1"/>
  <c r="C37" i="1"/>
  <c r="C38" i="1"/>
  <c r="C39" i="1"/>
  <c r="C40" i="1"/>
  <c r="C41" i="1"/>
  <c r="C48" i="1"/>
  <c r="C49" i="1"/>
  <c r="C50" i="1"/>
  <c r="C51" i="1"/>
  <c r="C52" i="1"/>
  <c r="C5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4" i="1"/>
  <c r="P38" i="1" l="1"/>
  <c r="O42" i="1"/>
  <c r="AI42" i="1" s="1"/>
  <c r="AK42" i="1" s="1"/>
  <c r="AL42" i="1" s="1"/>
  <c r="P41" i="1"/>
  <c r="R41" i="1"/>
  <c r="T38" i="1"/>
  <c r="Y38" i="1"/>
  <c r="Z38" i="1" s="1"/>
  <c r="AA38" i="1"/>
  <c r="J14" i="1"/>
  <c r="L14" i="1"/>
  <c r="N14" i="1" s="1"/>
  <c r="J15" i="1"/>
  <c r="L15" i="1"/>
  <c r="X15" i="1" s="1"/>
  <c r="J16" i="1"/>
  <c r="L16" i="1"/>
  <c r="N16" i="1" s="1"/>
  <c r="J17" i="1"/>
  <c r="L17" i="1"/>
  <c r="N17" i="1" s="1"/>
  <c r="J18" i="1"/>
  <c r="L18" i="1"/>
  <c r="N18" i="1" s="1"/>
  <c r="J19" i="1"/>
  <c r="L19" i="1"/>
  <c r="X19" i="1" s="1"/>
  <c r="J20" i="1"/>
  <c r="L20" i="1"/>
  <c r="N20" i="1" s="1"/>
  <c r="J21" i="1"/>
  <c r="L21" i="1"/>
  <c r="N21" i="1" s="1"/>
  <c r="J22" i="1"/>
  <c r="L22" i="1"/>
  <c r="X22" i="1" s="1"/>
  <c r="J23" i="1"/>
  <c r="L23" i="1"/>
  <c r="N23" i="1" s="1"/>
  <c r="J24" i="1"/>
  <c r="L24" i="1"/>
  <c r="N24" i="1" s="1"/>
  <c r="J25" i="1"/>
  <c r="L25" i="1"/>
  <c r="X25" i="1" s="1"/>
  <c r="J26" i="1"/>
  <c r="L26" i="1"/>
  <c r="J27" i="1"/>
  <c r="L27" i="1"/>
  <c r="J28" i="1"/>
  <c r="L28" i="1"/>
  <c r="J29" i="1"/>
  <c r="L29" i="1"/>
  <c r="J32" i="1"/>
  <c r="L32" i="1"/>
  <c r="J33" i="1"/>
  <c r="L33" i="1"/>
  <c r="X33" i="1" s="1"/>
  <c r="J36" i="1"/>
  <c r="L36" i="1"/>
  <c r="O36" i="1" s="1"/>
  <c r="J37" i="1"/>
  <c r="L37" i="1"/>
  <c r="O37" i="1" s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2" i="1"/>
  <c r="F33" i="1"/>
  <c r="F36" i="1"/>
  <c r="F37" i="1"/>
  <c r="AB38" i="1" l="1"/>
  <c r="AA39" i="1"/>
  <c r="P42" i="1"/>
  <c r="AA42" i="1"/>
  <c r="P37" i="1"/>
  <c r="X37" i="1"/>
  <c r="X16" i="1"/>
  <c r="P36" i="1"/>
  <c r="X36" i="1"/>
  <c r="X14" i="1"/>
  <c r="N32" i="1"/>
  <c r="O32" i="1"/>
  <c r="P32" i="1" s="1"/>
  <c r="R32" i="1"/>
  <c r="S32" i="1" s="1"/>
  <c r="AF32" i="1"/>
  <c r="AH32" i="1" s="1"/>
  <c r="AI32" i="1" s="1"/>
  <c r="X28" i="1"/>
  <c r="N28" i="1"/>
  <c r="O28" i="1"/>
  <c r="P28" i="1" s="1"/>
  <c r="R28" i="1"/>
  <c r="S28" i="1" s="1"/>
  <c r="AF28" i="1"/>
  <c r="AH28" i="1" s="1"/>
  <c r="AI28" i="1" s="1"/>
  <c r="N33" i="1"/>
  <c r="O33" i="1"/>
  <c r="P33" i="1" s="1"/>
  <c r="R33" i="1"/>
  <c r="S33" i="1" s="1"/>
  <c r="AF33" i="1"/>
  <c r="AH33" i="1" s="1"/>
  <c r="AI33" i="1" s="1"/>
  <c r="N27" i="1"/>
  <c r="O27" i="1"/>
  <c r="P27" i="1" s="1"/>
  <c r="R27" i="1"/>
  <c r="S27" i="1" s="1"/>
  <c r="AF27" i="1"/>
  <c r="AH27" i="1" s="1"/>
  <c r="AI27" i="1" s="1"/>
  <c r="X27" i="1"/>
  <c r="N29" i="1"/>
  <c r="O29" i="1"/>
  <c r="P29" i="1" s="1"/>
  <c r="R29" i="1"/>
  <c r="S29" i="1" s="1"/>
  <c r="AF29" i="1"/>
  <c r="AH29" i="1" s="1"/>
  <c r="AI29" i="1" s="1"/>
  <c r="X29" i="1"/>
  <c r="N37" i="1"/>
  <c r="R37" i="1"/>
  <c r="S37" i="1" s="1"/>
  <c r="AF37" i="1"/>
  <c r="AH37" i="1" s="1"/>
  <c r="AI37" i="1" s="1"/>
  <c r="N36" i="1"/>
  <c r="R36" i="1"/>
  <c r="S36" i="1" s="1"/>
  <c r="AF36" i="1"/>
  <c r="AH36" i="1" s="1"/>
  <c r="AI36" i="1" s="1"/>
  <c r="X32" i="1"/>
  <c r="N26" i="1"/>
  <c r="O26" i="1"/>
  <c r="P26" i="1" s="1"/>
  <c r="R26" i="1"/>
  <c r="S26" i="1" s="1"/>
  <c r="AF26" i="1"/>
  <c r="AH26" i="1" s="1"/>
  <c r="AI26" i="1" s="1"/>
  <c r="X26" i="1"/>
  <c r="X23" i="1"/>
  <c r="X20" i="1"/>
  <c r="X17" i="1"/>
  <c r="X24" i="1"/>
  <c r="X21" i="1"/>
  <c r="X18" i="1"/>
  <c r="AF25" i="1"/>
  <c r="AH25" i="1" s="1"/>
  <c r="AI25" i="1" s="1"/>
  <c r="R25" i="1"/>
  <c r="S25" i="1" s="1"/>
  <c r="AF24" i="1"/>
  <c r="AH24" i="1" s="1"/>
  <c r="AI24" i="1" s="1"/>
  <c r="R24" i="1"/>
  <c r="S24" i="1" s="1"/>
  <c r="AF23" i="1"/>
  <c r="AH23" i="1" s="1"/>
  <c r="AI23" i="1" s="1"/>
  <c r="R23" i="1"/>
  <c r="S23" i="1" s="1"/>
  <c r="AF22" i="1"/>
  <c r="AH22" i="1" s="1"/>
  <c r="AI22" i="1" s="1"/>
  <c r="R22" i="1"/>
  <c r="S22" i="1" s="1"/>
  <c r="AF21" i="1"/>
  <c r="AH21" i="1" s="1"/>
  <c r="AI21" i="1" s="1"/>
  <c r="R21" i="1"/>
  <c r="S21" i="1" s="1"/>
  <c r="AF20" i="1"/>
  <c r="AH20" i="1" s="1"/>
  <c r="AI20" i="1" s="1"/>
  <c r="R20" i="1"/>
  <c r="S20" i="1" s="1"/>
  <c r="AF19" i="1"/>
  <c r="AH19" i="1" s="1"/>
  <c r="AI19" i="1" s="1"/>
  <c r="R19" i="1"/>
  <c r="S19" i="1" s="1"/>
  <c r="AF18" i="1"/>
  <c r="AH18" i="1" s="1"/>
  <c r="AI18" i="1" s="1"/>
  <c r="R18" i="1"/>
  <c r="S18" i="1" s="1"/>
  <c r="AF17" i="1"/>
  <c r="AH17" i="1" s="1"/>
  <c r="AI17" i="1" s="1"/>
  <c r="R17" i="1"/>
  <c r="S17" i="1" s="1"/>
  <c r="AF16" i="1"/>
  <c r="AH16" i="1" s="1"/>
  <c r="AI16" i="1" s="1"/>
  <c r="R16" i="1"/>
  <c r="S16" i="1" s="1"/>
  <c r="AF15" i="1"/>
  <c r="AH15" i="1" s="1"/>
  <c r="AI15" i="1" s="1"/>
  <c r="R15" i="1"/>
  <c r="S15" i="1" s="1"/>
  <c r="AF14" i="1"/>
  <c r="AH14" i="1" s="1"/>
  <c r="AI14" i="1" s="1"/>
  <c r="R14" i="1"/>
  <c r="S14" i="1" s="1"/>
  <c r="O25" i="1"/>
  <c r="P25" i="1" s="1"/>
  <c r="O24" i="1"/>
  <c r="P24" i="1" s="1"/>
  <c r="O23" i="1"/>
  <c r="P23" i="1" s="1"/>
  <c r="O22" i="1"/>
  <c r="P22" i="1" s="1"/>
  <c r="O21" i="1"/>
  <c r="P21" i="1" s="1"/>
  <c r="O16" i="1"/>
  <c r="P16" i="1" s="1"/>
  <c r="O15" i="1"/>
  <c r="P15" i="1" s="1"/>
  <c r="O20" i="1"/>
  <c r="P20" i="1" s="1"/>
  <c r="O19" i="1"/>
  <c r="P19" i="1" s="1"/>
  <c r="O18" i="1"/>
  <c r="P18" i="1" s="1"/>
  <c r="O17" i="1"/>
  <c r="P17" i="1" s="1"/>
  <c r="O14" i="1"/>
  <c r="P14" i="1" s="1"/>
  <c r="N25" i="1"/>
  <c r="N22" i="1"/>
  <c r="N19" i="1"/>
  <c r="N15" i="1"/>
  <c r="B53" i="1"/>
  <c r="Y20" i="1" l="1"/>
  <c r="Z20" i="1" s="1"/>
  <c r="AA20" i="1"/>
  <c r="AB20" i="1" s="1"/>
  <c r="T20" i="1"/>
  <c r="AA29" i="1"/>
  <c r="AB29" i="1" s="1"/>
  <c r="T29" i="1"/>
  <c r="Y29" i="1"/>
  <c r="Z29" i="1" s="1"/>
  <c r="Y21" i="1"/>
  <c r="Z21" i="1" s="1"/>
  <c r="AA21" i="1"/>
  <c r="AB21" i="1" s="1"/>
  <c r="T21" i="1"/>
  <c r="Y25" i="1"/>
  <c r="Z25" i="1" s="1"/>
  <c r="AA25" i="1"/>
  <c r="AB25" i="1" s="1"/>
  <c r="T25" i="1"/>
  <c r="AA26" i="1"/>
  <c r="AB26" i="1" s="1"/>
  <c r="T26" i="1"/>
  <c r="Y26" i="1"/>
  <c r="Z26" i="1" s="1"/>
  <c r="T37" i="1"/>
  <c r="AA37" i="1"/>
  <c r="AB37" i="1" s="1"/>
  <c r="Y37" i="1"/>
  <c r="Z37" i="1" s="1"/>
  <c r="AA33" i="1"/>
  <c r="AB33" i="1" s="1"/>
  <c r="T33" i="1"/>
  <c r="Y33" i="1"/>
  <c r="Z33" i="1" s="1"/>
  <c r="Y24" i="1"/>
  <c r="Z24" i="1" s="1"/>
  <c r="AA24" i="1"/>
  <c r="AB24" i="1" s="1"/>
  <c r="T24" i="1"/>
  <c r="AA27" i="1"/>
  <c r="AB27" i="1" s="1"/>
  <c r="T27" i="1"/>
  <c r="Y27" i="1"/>
  <c r="Z27" i="1" s="1"/>
  <c r="Y17" i="1"/>
  <c r="Z17" i="1" s="1"/>
  <c r="AA17" i="1"/>
  <c r="AB17" i="1" s="1"/>
  <c r="T17" i="1"/>
  <c r="AA32" i="1"/>
  <c r="AB32" i="1" s="1"/>
  <c r="T32" i="1"/>
  <c r="Y32" i="1"/>
  <c r="Z32" i="1" s="1"/>
  <c r="Y16" i="1"/>
  <c r="Z16" i="1" s="1"/>
  <c r="AA16" i="1"/>
  <c r="AB16" i="1" s="1"/>
  <c r="T16" i="1"/>
  <c r="Y22" i="1"/>
  <c r="Z22" i="1" s="1"/>
  <c r="AA22" i="1"/>
  <c r="AB22" i="1" s="1"/>
  <c r="T22" i="1"/>
  <c r="Y14" i="1"/>
  <c r="Z14" i="1" s="1"/>
  <c r="AA14" i="1"/>
  <c r="AB14" i="1" s="1"/>
  <c r="T14" i="1"/>
  <c r="Y15" i="1"/>
  <c r="Z15" i="1" s="1"/>
  <c r="AA15" i="1"/>
  <c r="AB15" i="1" s="1"/>
  <c r="T15" i="1"/>
  <c r="Y23" i="1"/>
  <c r="Z23" i="1" s="1"/>
  <c r="AA23" i="1"/>
  <c r="AB23" i="1" s="1"/>
  <c r="T23" i="1"/>
  <c r="AA28" i="1"/>
  <c r="AB28" i="1" s="1"/>
  <c r="T28" i="1"/>
  <c r="Y28" i="1"/>
  <c r="Z28" i="1" s="1"/>
  <c r="Y18" i="1"/>
  <c r="Z18" i="1" s="1"/>
  <c r="AA18" i="1"/>
  <c r="AB18" i="1" s="1"/>
  <c r="T18" i="1"/>
  <c r="Y19" i="1"/>
  <c r="Z19" i="1" s="1"/>
  <c r="AA19" i="1"/>
  <c r="AB19" i="1" s="1"/>
  <c r="T19" i="1"/>
  <c r="T36" i="1"/>
  <c r="AA36" i="1"/>
  <c r="AB36" i="1" s="1"/>
  <c r="Y36" i="1"/>
  <c r="Z36" i="1" s="1"/>
  <c r="L6" i="1"/>
  <c r="AF6" i="1" s="1"/>
  <c r="AH6" i="1" s="1"/>
  <c r="AI6" i="1" s="1"/>
  <c r="L7" i="1"/>
  <c r="AF7" i="1" s="1"/>
  <c r="AH7" i="1" s="1"/>
  <c r="AI7" i="1" s="1"/>
  <c r="L8" i="1"/>
  <c r="AF8" i="1" s="1"/>
  <c r="AH8" i="1" s="1"/>
  <c r="AI8" i="1" s="1"/>
  <c r="L9" i="1"/>
  <c r="AF9" i="1" s="1"/>
  <c r="AH9" i="1" s="1"/>
  <c r="AI9" i="1" s="1"/>
  <c r="L10" i="1"/>
  <c r="AF10" i="1" s="1"/>
  <c r="AH10" i="1" s="1"/>
  <c r="AI10" i="1" s="1"/>
  <c r="L11" i="1"/>
  <c r="AF11" i="1" s="1"/>
  <c r="AH11" i="1" s="1"/>
  <c r="AI11" i="1" s="1"/>
  <c r="L12" i="1"/>
  <c r="AF12" i="1" s="1"/>
  <c r="AH12" i="1" s="1"/>
  <c r="AI12" i="1" s="1"/>
  <c r="L13" i="1"/>
  <c r="AF13" i="1" s="1"/>
  <c r="AH13" i="1" s="1"/>
  <c r="AI13" i="1" s="1"/>
  <c r="L49" i="1"/>
  <c r="AF49" i="1" s="1"/>
  <c r="AH49" i="1" s="1"/>
  <c r="AI49" i="1" s="1"/>
  <c r="L50" i="1"/>
  <c r="AF50" i="1" s="1"/>
  <c r="AH50" i="1" s="1"/>
  <c r="AI50" i="1" s="1"/>
  <c r="L51" i="1"/>
  <c r="AF51" i="1" s="1"/>
  <c r="AH51" i="1" s="1"/>
  <c r="AI51" i="1" s="1"/>
  <c r="L52" i="1"/>
  <c r="AF52" i="1" s="1"/>
  <c r="AH52" i="1" s="1"/>
  <c r="AI52" i="1" s="1"/>
  <c r="L4" i="1"/>
  <c r="AF4" i="1" s="1"/>
  <c r="AH4" i="1" s="1"/>
  <c r="AI4" i="1" s="1"/>
  <c r="F11" i="1"/>
  <c r="F13" i="1"/>
  <c r="F51" i="1"/>
  <c r="F52" i="1"/>
  <c r="AI39" i="1" l="1"/>
  <c r="J12" i="1"/>
  <c r="O12" i="1"/>
  <c r="X12" i="1"/>
  <c r="N51" i="1"/>
  <c r="R51" i="1"/>
  <c r="S51" i="1" s="1"/>
  <c r="N11" i="1"/>
  <c r="R11" i="1"/>
  <c r="S11" i="1" s="1"/>
  <c r="T11" i="1" s="1"/>
  <c r="F12" i="1"/>
  <c r="N52" i="1"/>
  <c r="R52" i="1"/>
  <c r="S52" i="1" s="1"/>
  <c r="X50" i="1"/>
  <c r="O50" i="1"/>
  <c r="J50" i="1"/>
  <c r="N12" i="1"/>
  <c r="R12" i="1"/>
  <c r="S12" i="1" s="1"/>
  <c r="T12" i="1" s="1"/>
  <c r="X49" i="1"/>
  <c r="J49" i="1"/>
  <c r="O49" i="1"/>
  <c r="J10" i="1"/>
  <c r="O10" i="1"/>
  <c r="X10" i="1"/>
  <c r="J9" i="1"/>
  <c r="O9" i="1"/>
  <c r="X9" i="1"/>
  <c r="N49" i="1"/>
  <c r="R49" i="1"/>
  <c r="S49" i="1" s="1"/>
  <c r="N10" i="1"/>
  <c r="R10" i="1"/>
  <c r="S10" i="1" s="1"/>
  <c r="T10" i="1" s="1"/>
  <c r="F50" i="1"/>
  <c r="X51" i="1"/>
  <c r="J51" i="1"/>
  <c r="O51" i="1"/>
  <c r="R13" i="1"/>
  <c r="S13" i="1" s="1"/>
  <c r="T13" i="1" s="1"/>
  <c r="N13" i="1"/>
  <c r="X11" i="1"/>
  <c r="O11" i="1"/>
  <c r="J11" i="1"/>
  <c r="N50" i="1"/>
  <c r="R50" i="1"/>
  <c r="S50" i="1" s="1"/>
  <c r="J8" i="1"/>
  <c r="O8" i="1"/>
  <c r="X8" i="1"/>
  <c r="N9" i="1"/>
  <c r="R9" i="1"/>
  <c r="S9" i="1" s="1"/>
  <c r="T9" i="1" s="1"/>
  <c r="F49" i="1"/>
  <c r="F10" i="1"/>
  <c r="R8" i="1"/>
  <c r="S8" i="1" s="1"/>
  <c r="T8" i="1" s="1"/>
  <c r="N8" i="1"/>
  <c r="F9" i="1"/>
  <c r="N7" i="1"/>
  <c r="R7" i="1"/>
  <c r="F8" i="1"/>
  <c r="X52" i="1"/>
  <c r="O52" i="1"/>
  <c r="J52" i="1"/>
  <c r="J13" i="1"/>
  <c r="X13" i="1"/>
  <c r="O13" i="1"/>
  <c r="R4" i="1"/>
  <c r="S4" i="1" s="1"/>
  <c r="T4" i="1" s="1"/>
  <c r="N4" i="1"/>
  <c r="R6" i="1"/>
  <c r="N6" i="1"/>
  <c r="P13" i="1" l="1"/>
  <c r="X53" i="1"/>
  <c r="P50" i="1"/>
  <c r="P52" i="1"/>
  <c r="P9" i="1"/>
  <c r="P51" i="1"/>
  <c r="P12" i="1"/>
  <c r="P11" i="1"/>
  <c r="P8" i="1"/>
  <c r="Y50" i="1"/>
  <c r="Z50" i="1" s="1"/>
  <c r="AA50" i="1"/>
  <c r="AB50" i="1" s="1"/>
  <c r="Y49" i="1"/>
  <c r="Z49" i="1" s="1"/>
  <c r="AA49" i="1"/>
  <c r="AA51" i="1"/>
  <c r="AB51" i="1" s="1"/>
  <c r="Y51" i="1"/>
  <c r="Z51" i="1" s="1"/>
  <c r="Y8" i="1"/>
  <c r="Z8" i="1" s="1"/>
  <c r="AA8" i="1"/>
  <c r="AB8" i="1" s="1"/>
  <c r="Y9" i="1"/>
  <c r="Z9" i="1" s="1"/>
  <c r="AA9" i="1"/>
  <c r="AB9" i="1" s="1"/>
  <c r="P10" i="1"/>
  <c r="P49" i="1"/>
  <c r="AA52" i="1"/>
  <c r="AB52" i="1" s="1"/>
  <c r="Y52" i="1"/>
  <c r="Z52" i="1" s="1"/>
  <c r="Y13" i="1"/>
  <c r="Z13" i="1" s="1"/>
  <c r="AA13" i="1"/>
  <c r="AB13" i="1" s="1"/>
  <c r="Y10" i="1"/>
  <c r="Z10" i="1" s="1"/>
  <c r="AA10" i="1"/>
  <c r="AB10" i="1" s="1"/>
  <c r="Y12" i="1"/>
  <c r="Z12" i="1" s="1"/>
  <c r="AA12" i="1"/>
  <c r="AB12" i="1" s="1"/>
  <c r="Y11" i="1"/>
  <c r="Z11" i="1" s="1"/>
  <c r="AA11" i="1"/>
  <c r="AB11" i="1" s="1"/>
  <c r="F60" i="1"/>
  <c r="F61" i="1"/>
  <c r="F62" i="1"/>
  <c r="F63" i="1"/>
  <c r="F64" i="1"/>
  <c r="F59" i="1"/>
  <c r="E60" i="1"/>
  <c r="E61" i="1"/>
  <c r="E62" i="1"/>
  <c r="E63" i="1"/>
  <c r="G63" i="1" s="1"/>
  <c r="E64" i="1"/>
  <c r="E59" i="1"/>
  <c r="S7" i="1"/>
  <c r="T7" i="1" s="1"/>
  <c r="G62" i="1" l="1"/>
  <c r="AB49" i="1"/>
  <c r="AA53" i="1"/>
  <c r="O6" i="1"/>
  <c r="J6" i="1"/>
  <c r="X6" i="1"/>
  <c r="F6" i="1"/>
  <c r="S6" i="1"/>
  <c r="T6" i="1" s="1"/>
  <c r="G59" i="1"/>
  <c r="AA7" i="1"/>
  <c r="AB7" i="1" s="1"/>
  <c r="Y7" i="1"/>
  <c r="Z7" i="1" s="1"/>
  <c r="G64" i="1"/>
  <c r="J4" i="1"/>
  <c r="X4" i="1"/>
  <c r="G61" i="1"/>
  <c r="J7" i="1"/>
  <c r="O7" i="1"/>
  <c r="X7" i="1"/>
  <c r="F7" i="1"/>
  <c r="G60" i="1"/>
  <c r="F4" i="1"/>
  <c r="P6" i="1" l="1"/>
  <c r="P7" i="1"/>
  <c r="Y6" i="1"/>
  <c r="Z6" i="1" s="1"/>
  <c r="AA6" i="1"/>
  <c r="AB6" i="1" s="1"/>
  <c r="M62" i="1"/>
  <c r="N62" i="1" s="1"/>
  <c r="O4" i="1"/>
  <c r="P4" i="1" s="1"/>
  <c r="M60" i="1" l="1"/>
  <c r="N60" i="1" s="1"/>
  <c r="M61" i="1"/>
  <c r="M59" i="1"/>
  <c r="N59" i="1" s="1"/>
  <c r="Y4" i="1"/>
  <c r="Z4" i="1" s="1"/>
  <c r="AA4" i="1"/>
  <c r="AB4" i="1" s="1"/>
  <c r="M63" i="1" l="1"/>
  <c r="N61" i="1"/>
  <c r="M64" i="1" l="1"/>
  <c r="N64" i="1" s="1"/>
  <c r="N63" i="1"/>
</calcChain>
</file>

<file path=xl/sharedStrings.xml><?xml version="1.0" encoding="utf-8"?>
<sst xmlns="http://schemas.openxmlformats.org/spreadsheetml/2006/main" count="124" uniqueCount="105">
  <si>
    <t>Basin ID</t>
  </si>
  <si>
    <t>Area (AC)</t>
  </si>
  <si>
    <t>Land trmt D</t>
  </si>
  <si>
    <t>V 1440 (AC-FT)</t>
  </si>
  <si>
    <t>V 360 (AC-FT)</t>
  </si>
  <si>
    <t>P-360 (in)</t>
  </si>
  <si>
    <t>P-1440 (in)</t>
  </si>
  <si>
    <t>P-10 Day (in)</t>
  </si>
  <si>
    <t>V 100-yr, 10-d (AC-FT)</t>
  </si>
  <si>
    <t>P. 6-12</t>
  </si>
  <si>
    <t>P. 6-17, Eq. 6.5</t>
  </si>
  <si>
    <t>P. 6-17, Eq. 6.3</t>
  </si>
  <si>
    <t>P. 6-17, Eq. 6.2</t>
  </si>
  <si>
    <t>P. 6-17, Eq. 6.1</t>
  </si>
  <si>
    <t>P. 6-16</t>
  </si>
  <si>
    <t>Qp (100yr peak discharge rate, cfs/ac)</t>
  </si>
  <si>
    <t>P. 6-18, Eq. 6.6</t>
  </si>
  <si>
    <t>P. 6-18, Tbl 6.2.14</t>
  </si>
  <si>
    <t>Qp-D (100yr peak discharge, cfs)</t>
  </si>
  <si>
    <t>Qp-C (100yr peak discharge, cfs)</t>
  </si>
  <si>
    <t>Qp-avg (100yr peak discharge rate, cfs/ac)</t>
  </si>
  <si>
    <t>V 100-yr, 10-day (CF)</t>
  </si>
  <si>
    <t>V 100yr, 24hr (CF)</t>
  </si>
  <si>
    <t>D</t>
  </si>
  <si>
    <t>Land trmt B</t>
  </si>
  <si>
    <t>Area (sf)</t>
  </si>
  <si>
    <t>Qp Flow (cfs)</t>
  </si>
  <si>
    <t>P. 6-18, tbl 6.2.14</t>
  </si>
  <si>
    <t>Peak discharge rate B (cfs/ac)</t>
  </si>
  <si>
    <t>Peak discharge rate D (cfs/ac)</t>
  </si>
  <si>
    <t>Pipe Capacity</t>
  </si>
  <si>
    <t>Manning's equation:</t>
  </si>
  <si>
    <t>Q = 1.486AR^(2/3)*S^(1/2)/n</t>
  </si>
  <si>
    <t>A =</t>
  </si>
  <si>
    <t>R =</t>
  </si>
  <si>
    <t>S =</t>
  </si>
  <si>
    <t>n =</t>
  </si>
  <si>
    <t>A/P =</t>
  </si>
  <si>
    <t>D/4</t>
  </si>
  <si>
    <t>Slope</t>
  </si>
  <si>
    <t>Pipe ID</t>
  </si>
  <si>
    <t>Area</t>
  </si>
  <si>
    <t>R</t>
  </si>
  <si>
    <t>Q (Req'd)</t>
  </si>
  <si>
    <t>Q (Provided)</t>
  </si>
  <si>
    <t>Velocity</t>
  </si>
  <si>
    <t>(in)</t>
  </si>
  <si>
    <t>(%)</t>
  </si>
  <si>
    <t>(sf)</t>
  </si>
  <si>
    <t>(cfs)</t>
  </si>
  <si>
    <t>(ft/s)</t>
  </si>
  <si>
    <t>Land trmt C</t>
  </si>
  <si>
    <t>Zone 2 100 yr 6-hr excess precipitation - E</t>
  </si>
  <si>
    <t>Qp-B (100yr peak discharge, cfs)</t>
  </si>
  <si>
    <t>Peak discharge rate C (cfs/ac)</t>
  </si>
  <si>
    <t>Onsite</t>
  </si>
  <si>
    <t>Offsite</t>
  </si>
  <si>
    <t>Qp Total (100yr-6hr peak discharge, cfs)</t>
  </si>
  <si>
    <t>Weighted E (inches)</t>
  </si>
  <si>
    <t>V 360 (Cu-FT)</t>
  </si>
  <si>
    <t>Impervoius Area (sf)</t>
  </si>
  <si>
    <t>First Flush (in)</t>
  </si>
  <si>
    <t>Required Volume (cf)</t>
  </si>
  <si>
    <t>Required Volume (AC-ft)</t>
  </si>
  <si>
    <t>8-5A</t>
  </si>
  <si>
    <t>8-1A</t>
  </si>
  <si>
    <t>8-1B</t>
  </si>
  <si>
    <t>8-1C</t>
  </si>
  <si>
    <t>8-1D</t>
  </si>
  <si>
    <t>8-1E</t>
  </si>
  <si>
    <t>8-1F</t>
  </si>
  <si>
    <t>8-1G</t>
  </si>
  <si>
    <t>8-1H</t>
  </si>
  <si>
    <t>8-11</t>
  </si>
  <si>
    <t>8-1J</t>
  </si>
  <si>
    <t>8-1K</t>
  </si>
  <si>
    <t>8-1L</t>
  </si>
  <si>
    <t>8-1M</t>
  </si>
  <si>
    <t>8-1N</t>
  </si>
  <si>
    <t>8-10</t>
  </si>
  <si>
    <t>8-1P</t>
  </si>
  <si>
    <t>8-1Q</t>
  </si>
  <si>
    <t>8-1R</t>
  </si>
  <si>
    <t>8-1S</t>
  </si>
  <si>
    <t>8-1T</t>
  </si>
  <si>
    <t>8-1U</t>
  </si>
  <si>
    <t>8-1V</t>
  </si>
  <si>
    <t>8-1W</t>
  </si>
  <si>
    <t>8-1X</t>
  </si>
  <si>
    <t>Pond 1 Basins Subtotal</t>
  </si>
  <si>
    <t>8-2A</t>
  </si>
  <si>
    <t>8-2B</t>
  </si>
  <si>
    <t>Pond 2 Basins Subtotal</t>
  </si>
  <si>
    <t>Pond 2 Basins</t>
  </si>
  <si>
    <t>Pond 1 Basins</t>
  </si>
  <si>
    <t>Pond 3 Basins</t>
  </si>
  <si>
    <t>8-3A</t>
  </si>
  <si>
    <t>8-3B</t>
  </si>
  <si>
    <t>8-3C</t>
  </si>
  <si>
    <t>Pond 3 Basins Subtotal</t>
  </si>
  <si>
    <t>Pond 4 Basins</t>
  </si>
  <si>
    <t>8-4A</t>
  </si>
  <si>
    <t>8-4B</t>
  </si>
  <si>
    <t>Pond 4 Basins Subtotal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</si>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</sst>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427B-0678-448B-8C0A-2F50FC175734}">
  <dimension ref="A1:AM72"/>
  <sheetViews>
    <sheetView tabSelected="1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Y43" sqref="Y43"/>
    </sheetView>
  </sheetViews>
  <sheetFormatPr defaultRowHeight="14.4" x14ac:dyDescent="0.55000000000000004"/>
  <cols>
    <col min="1" max="1" width="13.734375" customWidth="1"/>
    <col min="2" max="2" width="10.3125" customWidth="1"/>
    <col min="3" max="3" width="7.3125" customWidth="1"/>
    <col min="4" max="4" width="5.734375" customWidth="1"/>
    <col min="5" max="5" width="11.15625" customWidth="1"/>
    <col min="6" max="6" width="10.5234375" customWidth="1"/>
    <col min="7" max="7" width="11.7890625" customWidth="1"/>
    <col min="8" max="8" width="6" customWidth="1"/>
    <col min="9" max="9" width="11.7890625" customWidth="1"/>
    <col min="10" max="10" width="10.62890625" customWidth="1"/>
    <col min="11" max="11" width="11.7890625" customWidth="1"/>
    <col min="12" max="12" width="5" customWidth="1"/>
    <col min="13" max="13" width="10.62890625" customWidth="1"/>
    <col min="14" max="14" width="11.1015625" customWidth="1"/>
    <col min="15" max="15" width="10.47265625" customWidth="1"/>
    <col min="16" max="16" width="10.734375" customWidth="1"/>
    <col min="17" max="17" width="12.1015625" customWidth="1"/>
    <col min="19" max="19" width="7.15625" customWidth="1"/>
    <col min="20" max="20" width="8.578125" customWidth="1"/>
    <col min="21" max="22" width="11" customWidth="1"/>
    <col min="23" max="23" width="10.5234375" customWidth="1"/>
    <col min="24" max="24" width="7.15625" customWidth="1"/>
    <col min="25" max="25" width="14.83984375" customWidth="1"/>
    <col min="26" max="26" width="10.15625" customWidth="1"/>
    <col min="27" max="27" width="8.47265625" customWidth="1"/>
    <col min="28" max="28" width="9.578125" customWidth="1"/>
    <col min="29" max="30" width="6.89453125" customWidth="1"/>
    <col min="31" max="31" width="8.05078125" customWidth="1"/>
    <col min="32" max="32" width="10.41796875" customWidth="1"/>
  </cols>
  <sheetData>
    <row r="1" spans="1:35" ht="31.5" customHeight="1" x14ac:dyDescent="0.55000000000000004">
      <c r="A1" s="1"/>
      <c r="B1" s="1"/>
      <c r="C1" s="1"/>
      <c r="D1" s="1"/>
      <c r="E1" s="1" t="s">
        <v>17</v>
      </c>
      <c r="F1" s="1" t="s">
        <v>16</v>
      </c>
      <c r="G1" s="1" t="s">
        <v>14</v>
      </c>
      <c r="H1" s="1"/>
      <c r="I1" s="1" t="s">
        <v>17</v>
      </c>
      <c r="J1" s="1" t="s">
        <v>16</v>
      </c>
      <c r="K1" s="1" t="s">
        <v>14</v>
      </c>
      <c r="L1" s="1"/>
      <c r="M1" s="1" t="s">
        <v>17</v>
      </c>
      <c r="N1" s="1"/>
      <c r="O1" s="1" t="s">
        <v>16</v>
      </c>
      <c r="P1" s="1"/>
      <c r="Q1" s="1" t="s">
        <v>14</v>
      </c>
      <c r="R1" s="1" t="s">
        <v>13</v>
      </c>
      <c r="S1" s="1" t="s">
        <v>12</v>
      </c>
      <c r="T1" s="1" t="s">
        <v>12</v>
      </c>
      <c r="U1" s="1" t="s">
        <v>27</v>
      </c>
      <c r="V1" s="1" t="s">
        <v>27</v>
      </c>
      <c r="W1" s="1" t="s">
        <v>27</v>
      </c>
      <c r="X1" s="1" t="s">
        <v>16</v>
      </c>
      <c r="Y1" s="1" t="s">
        <v>11</v>
      </c>
      <c r="Z1" s="1"/>
      <c r="AA1" s="1" t="s">
        <v>10</v>
      </c>
      <c r="AB1" s="1"/>
      <c r="AC1" s="1" t="s">
        <v>9</v>
      </c>
      <c r="AD1" s="1" t="s">
        <v>9</v>
      </c>
      <c r="AE1" s="1" t="s">
        <v>9</v>
      </c>
      <c r="AF1" s="5"/>
      <c r="AG1" s="5"/>
      <c r="AH1" s="5"/>
      <c r="AI1" s="5"/>
    </row>
    <row r="2" spans="1:35" ht="74.400000000000006" customHeight="1" x14ac:dyDescent="0.55000000000000004">
      <c r="A2" s="1" t="s">
        <v>0</v>
      </c>
      <c r="B2" s="1" t="s">
        <v>25</v>
      </c>
      <c r="C2" s="1" t="s">
        <v>1</v>
      </c>
      <c r="D2" s="1" t="s">
        <v>24</v>
      </c>
      <c r="E2" s="1" t="s">
        <v>15</v>
      </c>
      <c r="F2" s="1" t="s">
        <v>53</v>
      </c>
      <c r="G2" s="1" t="s">
        <v>52</v>
      </c>
      <c r="H2" s="1" t="s">
        <v>51</v>
      </c>
      <c r="I2" s="1" t="s">
        <v>15</v>
      </c>
      <c r="J2" s="1" t="s">
        <v>19</v>
      </c>
      <c r="K2" s="1" t="s">
        <v>52</v>
      </c>
      <c r="L2" s="1" t="s">
        <v>2</v>
      </c>
      <c r="M2" s="1" t="s">
        <v>15</v>
      </c>
      <c r="N2" s="1" t="s">
        <v>20</v>
      </c>
      <c r="O2" s="1" t="s">
        <v>18</v>
      </c>
      <c r="P2" s="1" t="s">
        <v>57</v>
      </c>
      <c r="Q2" s="1" t="s">
        <v>52</v>
      </c>
      <c r="R2" s="1" t="s">
        <v>58</v>
      </c>
      <c r="S2" s="1" t="s">
        <v>4</v>
      </c>
      <c r="T2" s="1" t="s">
        <v>59</v>
      </c>
      <c r="U2" s="1" t="s">
        <v>28</v>
      </c>
      <c r="V2" s="1" t="s">
        <v>54</v>
      </c>
      <c r="W2" s="1" t="s">
        <v>29</v>
      </c>
      <c r="X2" s="1" t="s">
        <v>26</v>
      </c>
      <c r="Y2" s="1" t="s">
        <v>3</v>
      </c>
      <c r="Z2" s="1" t="s">
        <v>22</v>
      </c>
      <c r="AA2" s="1" t="s">
        <v>8</v>
      </c>
      <c r="AB2" s="1" t="s">
        <v>21</v>
      </c>
      <c r="AC2" s="1" t="s">
        <v>5</v>
      </c>
      <c r="AD2" s="1" t="s">
        <v>6</v>
      </c>
      <c r="AE2" s="1" t="s">
        <v>7</v>
      </c>
      <c r="AF2" s="10" t="s">
        <v>60</v>
      </c>
      <c r="AG2" s="10" t="s">
        <v>61</v>
      </c>
      <c r="AH2" s="10" t="s">
        <v>62</v>
      </c>
      <c r="AI2" s="10" t="s">
        <v>63</v>
      </c>
    </row>
    <row r="3" spans="1:35" x14ac:dyDescent="0.55000000000000004">
      <c r="A3" s="1" t="s">
        <v>55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5"/>
      <c r="AG3" s="5"/>
      <c r="AH3" s="5"/>
      <c r="AI3" s="5"/>
    </row>
    <row r="4" spans="1:35" x14ac:dyDescent="0.55000000000000004">
      <c r="A4" s="2" t="s">
        <v>64</v>
      </c>
      <c r="B4" s="2">
        <v>55108</v>
      </c>
      <c r="C4" s="7">
        <f>B4/43560</f>
        <v>1.2651056014692379</v>
      </c>
      <c r="D4" s="2">
        <v>0</v>
      </c>
      <c r="E4" s="2">
        <v>2.36</v>
      </c>
      <c r="F4" s="3">
        <f t="shared" ref="F4:F52" si="0">E4*C4*D4/100</f>
        <v>0</v>
      </c>
      <c r="G4" s="2">
        <v>0.8</v>
      </c>
      <c r="H4" s="2">
        <v>10</v>
      </c>
      <c r="I4" s="2">
        <v>3.05</v>
      </c>
      <c r="J4" s="3">
        <f>C4*H4*I4/100</f>
        <v>0.38585720844811755</v>
      </c>
      <c r="K4" s="2">
        <v>1.03</v>
      </c>
      <c r="L4" s="2">
        <f t="shared" ref="L4:L38" si="1">100-D4-H4</f>
        <v>90</v>
      </c>
      <c r="M4" s="2">
        <v>4.34</v>
      </c>
      <c r="N4" s="7">
        <f t="shared" ref="N4:N37" si="2">(E4*D4+H4*I4+M4*L4)/100</f>
        <v>4.2109999999999994</v>
      </c>
      <c r="O4" s="3">
        <f t="shared" ref="O4:O37" si="3">M4*C4*L4/100</f>
        <v>4.9415024793388431</v>
      </c>
      <c r="P4" s="7">
        <f t="shared" ref="P4:P37" si="4">F4+J4+O4</f>
        <v>5.3273596877869611</v>
      </c>
      <c r="Q4" s="2">
        <v>2.33</v>
      </c>
      <c r="R4" s="6">
        <f t="shared" ref="R4:R37" si="5">(G4*D4+K4*H4+Q4*L4)/100</f>
        <v>2.2000000000000002</v>
      </c>
      <c r="S4" s="6">
        <f t="shared" ref="S4:S37" si="6">R4*C4/12</f>
        <v>0.23193602693602697</v>
      </c>
      <c r="T4" s="4">
        <f>S4*43560</f>
        <v>10103.133333333335</v>
      </c>
      <c r="U4" s="6">
        <v>2.36</v>
      </c>
      <c r="V4" s="6">
        <v>3.05</v>
      </c>
      <c r="W4" s="6">
        <v>4.34</v>
      </c>
      <c r="X4" s="7">
        <f t="shared" ref="X4:X37" si="7">(U4*D4*C4+V4*H4*C4+W4*L4*C4)/100</f>
        <v>5.3273596877869602</v>
      </c>
      <c r="Y4" s="6">
        <f t="shared" ref="Y4:Y37" si="8">S4+L4*C4/100*(AD4-AC4)/12</f>
        <v>0.2604009029690848</v>
      </c>
      <c r="Z4" s="4">
        <f>Y4*43560</f>
        <v>11343.063333333334</v>
      </c>
      <c r="AA4" s="6">
        <f t="shared" ref="AA4:AA37" si="9">S4+L4*C4/100*(AE4-AC4)/12</f>
        <v>0.35813031068258344</v>
      </c>
      <c r="AB4" s="4">
        <f>AA4*43560</f>
        <v>15600.156333333334</v>
      </c>
      <c r="AC4" s="2">
        <v>2.29</v>
      </c>
      <c r="AD4" s="2">
        <v>2.59</v>
      </c>
      <c r="AE4" s="2">
        <v>3.62</v>
      </c>
      <c r="AF4" s="11">
        <f t="shared" ref="AF4:AF37" si="10">B4*L4/100</f>
        <v>49597.2</v>
      </c>
      <c r="AG4" s="5">
        <v>0.42</v>
      </c>
      <c r="AH4" s="11">
        <f>AF4*AG4/12</f>
        <v>1735.9019999999998</v>
      </c>
      <c r="AI4" s="12">
        <f>AH4/43560</f>
        <v>3.985082644628099E-2</v>
      </c>
    </row>
    <row r="5" spans="1:35" x14ac:dyDescent="0.55000000000000004">
      <c r="A5" s="2" t="s">
        <v>94</v>
      </c>
      <c r="B5" s="2"/>
      <c r="C5" s="7">
        <f t="shared" ref="C5:C53" si="11">B5/43560</f>
        <v>0</v>
      </c>
      <c r="D5" s="2"/>
      <c r="E5" s="2"/>
      <c r="F5" s="3"/>
      <c r="G5" s="2"/>
      <c r="H5" s="2"/>
      <c r="I5" s="2"/>
      <c r="J5" s="3"/>
      <c r="K5" s="2"/>
      <c r="L5" s="2"/>
      <c r="M5" s="2"/>
      <c r="N5" s="7"/>
      <c r="O5" s="3"/>
      <c r="P5" s="7"/>
      <c r="Q5" s="2"/>
      <c r="R5" s="6"/>
      <c r="S5" s="6"/>
      <c r="T5" s="4"/>
      <c r="U5" s="6"/>
      <c r="V5" s="6"/>
      <c r="W5" s="6"/>
      <c r="X5" s="7"/>
      <c r="Y5" s="6"/>
      <c r="Z5" s="4"/>
      <c r="AA5" s="6"/>
      <c r="AB5" s="4"/>
      <c r="AC5" s="2"/>
      <c r="AD5" s="2"/>
      <c r="AE5" s="2"/>
      <c r="AF5" s="11"/>
      <c r="AG5" s="5"/>
      <c r="AH5" s="11"/>
      <c r="AI5" s="12"/>
    </row>
    <row r="6" spans="1:35" x14ac:dyDescent="0.55000000000000004">
      <c r="A6" s="2" t="s">
        <v>65</v>
      </c>
      <c r="B6" s="4">
        <v>49418</v>
      </c>
      <c r="C6" s="7">
        <f t="shared" si="11"/>
        <v>1.1344811753902664</v>
      </c>
      <c r="D6" s="15">
        <v>0</v>
      </c>
      <c r="E6" s="2">
        <v>2.36</v>
      </c>
      <c r="F6" s="3">
        <f t="shared" si="0"/>
        <v>0</v>
      </c>
      <c r="G6" s="2">
        <v>0.8</v>
      </c>
      <c r="H6" s="2">
        <v>10</v>
      </c>
      <c r="I6" s="2">
        <v>3.05</v>
      </c>
      <c r="J6" s="3">
        <f t="shared" ref="J6:J52" si="12">C6*H6*I6/100</f>
        <v>0.34601675849403124</v>
      </c>
      <c r="K6" s="2">
        <v>1.03</v>
      </c>
      <c r="L6" s="2">
        <f t="shared" si="1"/>
        <v>90</v>
      </c>
      <c r="M6" s="2">
        <v>4.34</v>
      </c>
      <c r="N6" s="7">
        <f t="shared" si="2"/>
        <v>4.2109999999999994</v>
      </c>
      <c r="O6" s="3">
        <f t="shared" si="3"/>
        <v>4.4312834710743809</v>
      </c>
      <c r="P6" s="7">
        <f t="shared" si="4"/>
        <v>4.7773002295684126</v>
      </c>
      <c r="Q6" s="2">
        <v>2.33</v>
      </c>
      <c r="R6" s="6">
        <f t="shared" si="5"/>
        <v>2.2000000000000002</v>
      </c>
      <c r="S6" s="6">
        <f t="shared" si="6"/>
        <v>0.20798821548821553</v>
      </c>
      <c r="T6" s="4">
        <f t="shared" ref="T6:T13" si="13">S6*43560</f>
        <v>9059.966666666669</v>
      </c>
      <c r="U6" s="6">
        <v>2.36</v>
      </c>
      <c r="V6" s="6">
        <v>3.05</v>
      </c>
      <c r="W6" s="6">
        <v>4.34</v>
      </c>
      <c r="X6" s="7">
        <f t="shared" si="7"/>
        <v>4.7773002295684117</v>
      </c>
      <c r="Y6" s="6">
        <f t="shared" si="8"/>
        <v>0.23351404193449651</v>
      </c>
      <c r="Z6" s="4">
        <f t="shared" ref="Z6:Z52" si="14">Y6*43560</f>
        <v>10171.871666666668</v>
      </c>
      <c r="AA6" s="6">
        <f t="shared" si="9"/>
        <v>0.32115271273339463</v>
      </c>
      <c r="AB6" s="4">
        <f t="shared" ref="AB6:AB52" si="15">AA6*43560</f>
        <v>13989.412166666671</v>
      </c>
      <c r="AC6" s="2">
        <v>2.29</v>
      </c>
      <c r="AD6" s="2">
        <v>2.59</v>
      </c>
      <c r="AE6" s="2">
        <v>3.62</v>
      </c>
      <c r="AF6" s="11">
        <f t="shared" si="10"/>
        <v>44476.2</v>
      </c>
      <c r="AG6" s="5">
        <v>0.42</v>
      </c>
      <c r="AH6" s="11">
        <f t="shared" ref="AH6:AH52" si="16">AF6*AG6/12</f>
        <v>1556.6669999999997</v>
      </c>
      <c r="AI6" s="12">
        <f t="shared" ref="AI6:AI52" si="17">AH6/43560</f>
        <v>3.573615702479338E-2</v>
      </c>
    </row>
    <row r="7" spans="1:35" x14ac:dyDescent="0.55000000000000004">
      <c r="A7" s="2" t="s">
        <v>66</v>
      </c>
      <c r="B7" s="4">
        <v>54288</v>
      </c>
      <c r="C7" s="7">
        <f t="shared" si="11"/>
        <v>1.2462809917355371</v>
      </c>
      <c r="D7" s="15">
        <v>0</v>
      </c>
      <c r="E7" s="2">
        <v>2.36</v>
      </c>
      <c r="F7" s="3">
        <f t="shared" si="0"/>
        <v>0</v>
      </c>
      <c r="G7" s="2">
        <v>0.8</v>
      </c>
      <c r="H7" s="2">
        <v>10</v>
      </c>
      <c r="I7" s="2">
        <v>3.05</v>
      </c>
      <c r="J7" s="3">
        <f t="shared" si="12"/>
        <v>0.38011570247933874</v>
      </c>
      <c r="K7" s="2">
        <v>1.03</v>
      </c>
      <c r="L7" s="2">
        <f t="shared" si="1"/>
        <v>90</v>
      </c>
      <c r="M7" s="2">
        <v>4.34</v>
      </c>
      <c r="N7" s="7">
        <f t="shared" si="2"/>
        <v>4.2109999999999994</v>
      </c>
      <c r="O7" s="3">
        <f t="shared" si="3"/>
        <v>4.8679735537190076</v>
      </c>
      <c r="P7" s="7">
        <f t="shared" si="4"/>
        <v>5.2480892561983463</v>
      </c>
      <c r="Q7" s="2">
        <v>2.33</v>
      </c>
      <c r="R7" s="6">
        <f t="shared" si="5"/>
        <v>2.2000000000000002</v>
      </c>
      <c r="S7" s="6">
        <f t="shared" si="6"/>
        <v>0.22848484848484849</v>
      </c>
      <c r="T7" s="4">
        <f t="shared" si="13"/>
        <v>9952.7999999999993</v>
      </c>
      <c r="U7" s="6">
        <v>2.36</v>
      </c>
      <c r="V7" s="6">
        <v>3.05</v>
      </c>
      <c r="W7" s="6">
        <v>4.34</v>
      </c>
      <c r="X7" s="7">
        <f t="shared" si="7"/>
        <v>5.2480892561983454</v>
      </c>
      <c r="Y7" s="6">
        <f t="shared" si="8"/>
        <v>0.25652617079889806</v>
      </c>
      <c r="Z7" s="4">
        <f t="shared" si="14"/>
        <v>11174.279999999999</v>
      </c>
      <c r="AA7" s="6">
        <f t="shared" si="9"/>
        <v>0.3528013774104683</v>
      </c>
      <c r="AB7" s="4">
        <f t="shared" si="15"/>
        <v>15368.027999999998</v>
      </c>
      <c r="AC7" s="2">
        <v>2.29</v>
      </c>
      <c r="AD7" s="2">
        <v>2.59</v>
      </c>
      <c r="AE7" s="2">
        <v>3.62</v>
      </c>
      <c r="AF7" s="11">
        <f t="shared" si="10"/>
        <v>48859.199999999997</v>
      </c>
      <c r="AG7" s="5">
        <v>0.42</v>
      </c>
      <c r="AH7" s="11">
        <f t="shared" si="16"/>
        <v>1710.0719999999999</v>
      </c>
      <c r="AI7" s="12">
        <f t="shared" si="17"/>
        <v>3.925785123966942E-2</v>
      </c>
    </row>
    <row r="8" spans="1:35" x14ac:dyDescent="0.55000000000000004">
      <c r="A8" s="2" t="s">
        <v>67</v>
      </c>
      <c r="B8" s="4">
        <v>237200</v>
      </c>
      <c r="C8" s="7">
        <f t="shared" si="11"/>
        <v>5.4453627180899904</v>
      </c>
      <c r="D8" s="15">
        <v>5</v>
      </c>
      <c r="E8" s="2">
        <v>2.36</v>
      </c>
      <c r="F8" s="3">
        <f t="shared" si="0"/>
        <v>0.64255280073461885</v>
      </c>
      <c r="G8" s="2">
        <v>0.8</v>
      </c>
      <c r="H8" s="2">
        <v>5</v>
      </c>
      <c r="I8" s="2">
        <v>3.05</v>
      </c>
      <c r="J8" s="3">
        <f t="shared" si="12"/>
        <v>0.83041781450872354</v>
      </c>
      <c r="K8" s="2">
        <v>1.03</v>
      </c>
      <c r="L8" s="2">
        <f t="shared" si="1"/>
        <v>90</v>
      </c>
      <c r="M8" s="2">
        <v>4.34</v>
      </c>
      <c r="N8" s="7">
        <f t="shared" si="2"/>
        <v>4.1764999999999999</v>
      </c>
      <c r="O8" s="3">
        <f t="shared" si="3"/>
        <v>21.269586776859501</v>
      </c>
      <c r="P8" s="7">
        <f t="shared" si="4"/>
        <v>22.742557392102842</v>
      </c>
      <c r="Q8" s="2">
        <v>2.33</v>
      </c>
      <c r="R8" s="6">
        <f t="shared" si="5"/>
        <v>2.1885000000000003</v>
      </c>
      <c r="S8" s="6">
        <f t="shared" si="6"/>
        <v>0.99309802571166206</v>
      </c>
      <c r="T8" s="4">
        <f t="shared" si="13"/>
        <v>43259.35</v>
      </c>
      <c r="U8" s="6">
        <v>2.36</v>
      </c>
      <c r="V8" s="6">
        <v>3.05</v>
      </c>
      <c r="W8" s="6">
        <v>4.34</v>
      </c>
      <c r="X8" s="7">
        <f t="shared" si="7"/>
        <v>22.742557392102846</v>
      </c>
      <c r="Y8" s="6">
        <f t="shared" si="8"/>
        <v>1.1156186868686868</v>
      </c>
      <c r="Z8" s="4">
        <f t="shared" si="14"/>
        <v>48596.35</v>
      </c>
      <c r="AA8" s="6">
        <f t="shared" si="9"/>
        <v>1.5362729568411386</v>
      </c>
      <c r="AB8" s="4">
        <f t="shared" si="15"/>
        <v>66920.05</v>
      </c>
      <c r="AC8" s="2">
        <v>2.29</v>
      </c>
      <c r="AD8" s="2">
        <v>2.59</v>
      </c>
      <c r="AE8" s="2">
        <v>3.62</v>
      </c>
      <c r="AF8" s="11">
        <f t="shared" si="10"/>
        <v>213480</v>
      </c>
      <c r="AG8" s="5">
        <v>0.42</v>
      </c>
      <c r="AH8" s="11">
        <f t="shared" si="16"/>
        <v>7471.7999999999993</v>
      </c>
      <c r="AI8" s="12">
        <f t="shared" si="17"/>
        <v>0.17152892561983468</v>
      </c>
    </row>
    <row r="9" spans="1:35" x14ac:dyDescent="0.55000000000000004">
      <c r="A9" s="2" t="s">
        <v>68</v>
      </c>
      <c r="B9" s="4">
        <v>31200</v>
      </c>
      <c r="C9" s="7">
        <f t="shared" si="11"/>
        <v>0.71625344352617082</v>
      </c>
      <c r="D9" s="15">
        <v>0</v>
      </c>
      <c r="E9" s="2">
        <v>2.36</v>
      </c>
      <c r="F9" s="3">
        <f t="shared" si="0"/>
        <v>0</v>
      </c>
      <c r="G9" s="2">
        <v>0.8</v>
      </c>
      <c r="H9" s="2">
        <v>10</v>
      </c>
      <c r="I9" s="2">
        <v>3.05</v>
      </c>
      <c r="J9" s="3">
        <f t="shared" si="12"/>
        <v>0.2184573002754821</v>
      </c>
      <c r="K9" s="2">
        <v>1.03</v>
      </c>
      <c r="L9" s="2">
        <f t="shared" si="1"/>
        <v>90</v>
      </c>
      <c r="M9" s="2">
        <v>4.34</v>
      </c>
      <c r="N9" s="7">
        <f t="shared" si="2"/>
        <v>4.2109999999999994</v>
      </c>
      <c r="O9" s="3">
        <f t="shared" si="3"/>
        <v>2.7976859504132228</v>
      </c>
      <c r="P9" s="7">
        <f t="shared" si="4"/>
        <v>3.0161432506887049</v>
      </c>
      <c r="Q9" s="2">
        <v>2.33</v>
      </c>
      <c r="R9" s="6">
        <f t="shared" si="5"/>
        <v>2.2000000000000002</v>
      </c>
      <c r="S9" s="6">
        <f t="shared" si="6"/>
        <v>0.13131313131313133</v>
      </c>
      <c r="T9" s="4">
        <f t="shared" si="13"/>
        <v>5720.0000000000009</v>
      </c>
      <c r="U9" s="6">
        <v>2.36</v>
      </c>
      <c r="V9" s="6">
        <v>3.05</v>
      </c>
      <c r="W9" s="6">
        <v>4.34</v>
      </c>
      <c r="X9" s="7">
        <f t="shared" si="7"/>
        <v>3.0161432506887049</v>
      </c>
      <c r="Y9" s="6">
        <f t="shared" si="8"/>
        <v>0.14742883379247015</v>
      </c>
      <c r="Z9" s="4">
        <f t="shared" si="14"/>
        <v>6422</v>
      </c>
      <c r="AA9" s="6">
        <f t="shared" si="9"/>
        <v>0.20275941230486688</v>
      </c>
      <c r="AB9" s="4">
        <f t="shared" si="15"/>
        <v>8832.2000000000007</v>
      </c>
      <c r="AC9" s="2">
        <v>2.29</v>
      </c>
      <c r="AD9" s="2">
        <v>2.59</v>
      </c>
      <c r="AE9" s="2">
        <v>3.62</v>
      </c>
      <c r="AF9" s="11">
        <f t="shared" si="10"/>
        <v>28080</v>
      </c>
      <c r="AG9" s="5">
        <v>0.42</v>
      </c>
      <c r="AH9" s="11">
        <f t="shared" si="16"/>
        <v>982.80000000000007</v>
      </c>
      <c r="AI9" s="12">
        <f t="shared" si="17"/>
        <v>2.2561983471074382E-2</v>
      </c>
    </row>
    <row r="10" spans="1:35" x14ac:dyDescent="0.55000000000000004">
      <c r="A10" s="2" t="s">
        <v>69</v>
      </c>
      <c r="B10" s="4">
        <v>133303</v>
      </c>
      <c r="C10" s="7">
        <f t="shared" si="11"/>
        <v>3.0602157943067034</v>
      </c>
      <c r="D10" s="15">
        <v>0</v>
      </c>
      <c r="E10" s="2">
        <v>2.36</v>
      </c>
      <c r="F10" s="3">
        <f t="shared" si="0"/>
        <v>0</v>
      </c>
      <c r="G10" s="2">
        <v>0.8</v>
      </c>
      <c r="H10" s="2">
        <v>10</v>
      </c>
      <c r="I10" s="2">
        <v>3.05</v>
      </c>
      <c r="J10" s="3">
        <f t="shared" si="12"/>
        <v>0.93336581726354451</v>
      </c>
      <c r="K10" s="2">
        <v>1.03</v>
      </c>
      <c r="L10" s="2">
        <f t="shared" si="1"/>
        <v>90</v>
      </c>
      <c r="M10" s="2">
        <v>4.34</v>
      </c>
      <c r="N10" s="7">
        <f t="shared" si="2"/>
        <v>4.2109999999999994</v>
      </c>
      <c r="O10" s="3">
        <f t="shared" si="3"/>
        <v>11.953202892561983</v>
      </c>
      <c r="P10" s="7">
        <f t="shared" si="4"/>
        <v>12.886568709825527</v>
      </c>
      <c r="Q10" s="2">
        <v>2.33</v>
      </c>
      <c r="R10" s="6">
        <f t="shared" si="5"/>
        <v>2.2000000000000002</v>
      </c>
      <c r="S10" s="6">
        <f t="shared" si="6"/>
        <v>0.56103956228956231</v>
      </c>
      <c r="T10" s="4">
        <f t="shared" si="13"/>
        <v>24438.883333333335</v>
      </c>
      <c r="U10" s="6">
        <v>2.36</v>
      </c>
      <c r="V10" s="6">
        <v>3.05</v>
      </c>
      <c r="W10" s="6">
        <v>4.34</v>
      </c>
      <c r="X10" s="7">
        <f t="shared" si="7"/>
        <v>12.886568709825529</v>
      </c>
      <c r="Y10" s="6">
        <f t="shared" si="8"/>
        <v>0.62989441766146315</v>
      </c>
      <c r="Z10" s="4">
        <f t="shared" si="14"/>
        <v>27438.200833333336</v>
      </c>
      <c r="AA10" s="6">
        <f t="shared" si="9"/>
        <v>0.8662960877716559</v>
      </c>
      <c r="AB10" s="4">
        <f t="shared" si="15"/>
        <v>37735.857583333331</v>
      </c>
      <c r="AC10" s="2">
        <v>2.29</v>
      </c>
      <c r="AD10" s="2">
        <v>2.59</v>
      </c>
      <c r="AE10" s="2">
        <v>3.62</v>
      </c>
      <c r="AF10" s="11">
        <f t="shared" si="10"/>
        <v>119972.7</v>
      </c>
      <c r="AG10" s="5">
        <v>0.42</v>
      </c>
      <c r="AH10" s="11">
        <f t="shared" si="16"/>
        <v>4199.0445</v>
      </c>
      <c r="AI10" s="12">
        <f t="shared" si="17"/>
        <v>9.6396797520661159E-2</v>
      </c>
    </row>
    <row r="11" spans="1:35" x14ac:dyDescent="0.55000000000000004">
      <c r="A11" s="2" t="s">
        <v>70</v>
      </c>
      <c r="B11" s="4">
        <v>278400</v>
      </c>
      <c r="C11" s="7">
        <f t="shared" si="11"/>
        <v>6.3911845730027546</v>
      </c>
      <c r="D11" s="15">
        <v>5</v>
      </c>
      <c r="E11" s="2">
        <v>2.36</v>
      </c>
      <c r="F11" s="3">
        <f t="shared" si="0"/>
        <v>0.75415977961432501</v>
      </c>
      <c r="G11" s="2">
        <v>0.8</v>
      </c>
      <c r="H11" s="2">
        <v>5</v>
      </c>
      <c r="I11" s="2">
        <v>3.05</v>
      </c>
      <c r="J11" s="3">
        <f t="shared" si="12"/>
        <v>0.97465564738291999</v>
      </c>
      <c r="K11" s="2">
        <v>1.03</v>
      </c>
      <c r="L11" s="2">
        <f t="shared" si="1"/>
        <v>90</v>
      </c>
      <c r="M11" s="2">
        <v>4.34</v>
      </c>
      <c r="N11" s="7">
        <f t="shared" si="2"/>
        <v>4.1764999999999999</v>
      </c>
      <c r="O11" s="3">
        <f t="shared" si="3"/>
        <v>24.963966942148758</v>
      </c>
      <c r="P11" s="7">
        <f t="shared" si="4"/>
        <v>26.692782369146002</v>
      </c>
      <c r="Q11" s="2">
        <v>2.33</v>
      </c>
      <c r="R11" s="6">
        <f t="shared" si="5"/>
        <v>2.1885000000000003</v>
      </c>
      <c r="S11" s="6">
        <f t="shared" si="6"/>
        <v>1.1655922865013775</v>
      </c>
      <c r="T11" s="4">
        <f t="shared" si="13"/>
        <v>50773.200000000004</v>
      </c>
      <c r="U11" s="6">
        <v>2.36</v>
      </c>
      <c r="V11" s="6">
        <v>3.05</v>
      </c>
      <c r="W11" s="6">
        <v>4.34</v>
      </c>
      <c r="X11" s="7">
        <f t="shared" si="7"/>
        <v>26.692782369146002</v>
      </c>
      <c r="Y11" s="6">
        <f t="shared" si="8"/>
        <v>1.3093939393939393</v>
      </c>
      <c r="Z11" s="4">
        <f t="shared" si="14"/>
        <v>57037.2</v>
      </c>
      <c r="AA11" s="6">
        <f t="shared" si="9"/>
        <v>1.8031129476584022</v>
      </c>
      <c r="AB11" s="4">
        <f t="shared" si="15"/>
        <v>78543.600000000006</v>
      </c>
      <c r="AC11" s="2">
        <v>2.29</v>
      </c>
      <c r="AD11" s="2">
        <v>2.59</v>
      </c>
      <c r="AE11" s="2">
        <v>3.62</v>
      </c>
      <c r="AF11" s="11">
        <f t="shared" si="10"/>
        <v>250560</v>
      </c>
      <c r="AG11" s="5">
        <v>0.42</v>
      </c>
      <c r="AH11" s="11">
        <f t="shared" si="16"/>
        <v>8769.6</v>
      </c>
      <c r="AI11" s="12">
        <f t="shared" si="17"/>
        <v>0.20132231404958678</v>
      </c>
    </row>
    <row r="12" spans="1:35" x14ac:dyDescent="0.55000000000000004">
      <c r="A12" s="2" t="s">
        <v>71</v>
      </c>
      <c r="B12" s="4">
        <v>54287</v>
      </c>
      <c r="C12" s="7">
        <f t="shared" si="11"/>
        <v>1.2462580348943986</v>
      </c>
      <c r="D12" s="15">
        <v>0</v>
      </c>
      <c r="E12" s="2">
        <v>2.36</v>
      </c>
      <c r="F12" s="3">
        <f t="shared" si="0"/>
        <v>0</v>
      </c>
      <c r="G12" s="2">
        <v>0.8</v>
      </c>
      <c r="H12" s="2">
        <v>10</v>
      </c>
      <c r="I12" s="2">
        <v>3.05</v>
      </c>
      <c r="J12" s="3">
        <f t="shared" si="12"/>
        <v>0.38010870064279151</v>
      </c>
      <c r="K12" s="2">
        <v>1.03</v>
      </c>
      <c r="L12" s="2">
        <f t="shared" si="1"/>
        <v>90</v>
      </c>
      <c r="M12" s="2">
        <v>4.34</v>
      </c>
      <c r="N12" s="7">
        <f t="shared" si="2"/>
        <v>4.2109999999999994</v>
      </c>
      <c r="O12" s="3">
        <f t="shared" si="3"/>
        <v>4.8678838842975205</v>
      </c>
      <c r="P12" s="7">
        <f t="shared" si="4"/>
        <v>5.2479925849403122</v>
      </c>
      <c r="Q12" s="2">
        <v>2.33</v>
      </c>
      <c r="R12" s="6">
        <f t="shared" si="5"/>
        <v>2.2000000000000002</v>
      </c>
      <c r="S12" s="6">
        <f t="shared" si="6"/>
        <v>0.22848063973063973</v>
      </c>
      <c r="T12" s="4">
        <f t="shared" si="13"/>
        <v>9952.6166666666668</v>
      </c>
      <c r="U12" s="6">
        <v>2.36</v>
      </c>
      <c r="V12" s="6">
        <v>3.05</v>
      </c>
      <c r="W12" s="6">
        <v>4.34</v>
      </c>
      <c r="X12" s="7">
        <f t="shared" si="7"/>
        <v>5.2479925849403113</v>
      </c>
      <c r="Y12" s="6">
        <f t="shared" si="8"/>
        <v>0.25652144551576367</v>
      </c>
      <c r="Z12" s="4">
        <f t="shared" si="14"/>
        <v>11174.074166666665</v>
      </c>
      <c r="AA12" s="6">
        <f t="shared" si="9"/>
        <v>0.35279487871135601</v>
      </c>
      <c r="AB12" s="4">
        <f t="shared" si="15"/>
        <v>15367.744916666668</v>
      </c>
      <c r="AC12" s="2">
        <v>2.29</v>
      </c>
      <c r="AD12" s="2">
        <v>2.59</v>
      </c>
      <c r="AE12" s="2">
        <v>3.62</v>
      </c>
      <c r="AF12" s="11">
        <f t="shared" si="10"/>
        <v>48858.3</v>
      </c>
      <c r="AG12" s="5">
        <v>0.42</v>
      </c>
      <c r="AH12" s="11">
        <f t="shared" si="16"/>
        <v>1710.0405000000001</v>
      </c>
      <c r="AI12" s="12">
        <f t="shared" si="17"/>
        <v>3.9257128099173554E-2</v>
      </c>
    </row>
    <row r="13" spans="1:35" x14ac:dyDescent="0.55000000000000004">
      <c r="A13" s="2" t="s">
        <v>72</v>
      </c>
      <c r="B13" s="4">
        <v>160000</v>
      </c>
      <c r="C13" s="7">
        <f t="shared" si="11"/>
        <v>3.6730945821854912</v>
      </c>
      <c r="D13" s="15">
        <v>5</v>
      </c>
      <c r="E13" s="2">
        <v>2.36</v>
      </c>
      <c r="F13" s="3">
        <f t="shared" si="0"/>
        <v>0.433425160697888</v>
      </c>
      <c r="G13" s="2">
        <v>0.8</v>
      </c>
      <c r="H13" s="2">
        <v>5</v>
      </c>
      <c r="I13" s="2">
        <v>3.05</v>
      </c>
      <c r="J13" s="3">
        <f t="shared" si="12"/>
        <v>0.56014692378328734</v>
      </c>
      <c r="K13" s="2">
        <v>1.03</v>
      </c>
      <c r="L13" s="2">
        <f t="shared" si="1"/>
        <v>90</v>
      </c>
      <c r="M13" s="2">
        <v>4.34</v>
      </c>
      <c r="N13" s="7">
        <f t="shared" si="2"/>
        <v>4.1764999999999999</v>
      </c>
      <c r="O13" s="3">
        <f t="shared" si="3"/>
        <v>14.347107438016529</v>
      </c>
      <c r="P13" s="7">
        <f t="shared" si="4"/>
        <v>15.340679522497705</v>
      </c>
      <c r="Q13" s="2">
        <v>2.33</v>
      </c>
      <c r="R13" s="6">
        <f t="shared" si="5"/>
        <v>2.1885000000000003</v>
      </c>
      <c r="S13" s="6">
        <f t="shared" si="6"/>
        <v>0.66988062442607899</v>
      </c>
      <c r="T13" s="4">
        <f t="shared" si="13"/>
        <v>29180</v>
      </c>
      <c r="U13" s="6">
        <v>2.36</v>
      </c>
      <c r="V13" s="6">
        <v>3.05</v>
      </c>
      <c r="W13" s="6">
        <v>4.34</v>
      </c>
      <c r="X13" s="7">
        <f t="shared" si="7"/>
        <v>15.340679522497704</v>
      </c>
      <c r="Y13" s="6">
        <f t="shared" si="8"/>
        <v>0.75252525252525249</v>
      </c>
      <c r="Z13" s="4">
        <f t="shared" si="14"/>
        <v>32780</v>
      </c>
      <c r="AA13" s="6">
        <f t="shared" si="9"/>
        <v>1.0362718089990817</v>
      </c>
      <c r="AB13" s="4">
        <f t="shared" si="15"/>
        <v>45140</v>
      </c>
      <c r="AC13" s="2">
        <v>2.29</v>
      </c>
      <c r="AD13" s="2">
        <v>2.59</v>
      </c>
      <c r="AE13" s="2">
        <v>3.62</v>
      </c>
      <c r="AF13" s="11">
        <f t="shared" si="10"/>
        <v>144000</v>
      </c>
      <c r="AG13" s="5">
        <v>0.42</v>
      </c>
      <c r="AH13" s="11">
        <f t="shared" si="16"/>
        <v>5040</v>
      </c>
      <c r="AI13" s="12">
        <f t="shared" si="17"/>
        <v>0.11570247933884298</v>
      </c>
    </row>
    <row r="14" spans="1:35" x14ac:dyDescent="0.55000000000000004">
      <c r="A14" s="2" t="s">
        <v>73</v>
      </c>
      <c r="B14" s="4">
        <v>31200</v>
      </c>
      <c r="C14" s="7">
        <f t="shared" si="11"/>
        <v>0.71625344352617082</v>
      </c>
      <c r="D14" s="15">
        <v>0</v>
      </c>
      <c r="E14" s="2">
        <v>2.36</v>
      </c>
      <c r="F14" s="3">
        <f t="shared" ref="F14:F37" si="18">E14*C14*D14/100</f>
        <v>0</v>
      </c>
      <c r="G14" s="2">
        <v>0.8</v>
      </c>
      <c r="H14" s="2">
        <v>10</v>
      </c>
      <c r="I14" s="2">
        <v>3.05</v>
      </c>
      <c r="J14" s="3">
        <f t="shared" ref="J14:J37" si="19">C14*H14*I14/100</f>
        <v>0.2184573002754821</v>
      </c>
      <c r="K14" s="2">
        <v>1.03</v>
      </c>
      <c r="L14" s="2">
        <f t="shared" si="1"/>
        <v>90</v>
      </c>
      <c r="M14" s="2">
        <v>4.34</v>
      </c>
      <c r="N14" s="7">
        <f t="shared" si="2"/>
        <v>4.2109999999999994</v>
      </c>
      <c r="O14" s="3">
        <f t="shared" si="3"/>
        <v>2.7976859504132228</v>
      </c>
      <c r="P14" s="7">
        <f t="shared" si="4"/>
        <v>3.0161432506887049</v>
      </c>
      <c r="Q14" s="2">
        <v>2.33</v>
      </c>
      <c r="R14" s="6">
        <f t="shared" si="5"/>
        <v>2.2000000000000002</v>
      </c>
      <c r="S14" s="6">
        <f t="shared" si="6"/>
        <v>0.13131313131313133</v>
      </c>
      <c r="T14" s="4">
        <f t="shared" ref="T14:T37" si="20">S14*43560</f>
        <v>5720.0000000000009</v>
      </c>
      <c r="U14" s="6">
        <v>2.36</v>
      </c>
      <c r="V14" s="6">
        <v>3.05</v>
      </c>
      <c r="W14" s="6">
        <v>4.34</v>
      </c>
      <c r="X14" s="7">
        <f t="shared" si="7"/>
        <v>3.0161432506887049</v>
      </c>
      <c r="Y14" s="6">
        <f t="shared" si="8"/>
        <v>0.14742883379247015</v>
      </c>
      <c r="Z14" s="4">
        <f t="shared" ref="Z14:Z37" si="21">Y14*43560</f>
        <v>6422</v>
      </c>
      <c r="AA14" s="6">
        <f t="shared" si="9"/>
        <v>0.20275941230486688</v>
      </c>
      <c r="AB14" s="4">
        <f t="shared" ref="AB14:AB37" si="22">AA14*43560</f>
        <v>8832.2000000000007</v>
      </c>
      <c r="AC14" s="2">
        <v>2.29</v>
      </c>
      <c r="AD14" s="2">
        <v>2.59</v>
      </c>
      <c r="AE14" s="2">
        <v>3.62</v>
      </c>
      <c r="AF14" s="11">
        <f t="shared" si="10"/>
        <v>28080</v>
      </c>
      <c r="AG14" s="5">
        <v>0.42</v>
      </c>
      <c r="AH14" s="11">
        <f t="shared" ref="AH14:AH37" si="23">AF14*AG14/12</f>
        <v>982.80000000000007</v>
      </c>
      <c r="AI14" s="12">
        <f t="shared" ref="AI14:AI37" si="24">AH14/43560</f>
        <v>2.2561983471074382E-2</v>
      </c>
    </row>
    <row r="15" spans="1:35" x14ac:dyDescent="0.55000000000000004">
      <c r="A15" s="2" t="s">
        <v>74</v>
      </c>
      <c r="B15" s="4">
        <v>407857</v>
      </c>
      <c r="C15" s="7">
        <f t="shared" si="11"/>
        <v>9.3631083562901747</v>
      </c>
      <c r="D15" s="15">
        <v>5</v>
      </c>
      <c r="E15" s="2">
        <v>2.36</v>
      </c>
      <c r="F15" s="3">
        <f t="shared" si="18"/>
        <v>1.1048467860422406</v>
      </c>
      <c r="G15" s="2">
        <v>0.8</v>
      </c>
      <c r="H15" s="2">
        <v>5</v>
      </c>
      <c r="I15" s="2">
        <v>3.05</v>
      </c>
      <c r="J15" s="3">
        <f t="shared" si="19"/>
        <v>1.4278740243342518</v>
      </c>
      <c r="K15" s="2">
        <v>1.03</v>
      </c>
      <c r="L15" s="2">
        <f t="shared" si="1"/>
        <v>90</v>
      </c>
      <c r="M15" s="2">
        <v>4.34</v>
      </c>
      <c r="N15" s="13">
        <f t="shared" si="2"/>
        <v>4.1764999999999999</v>
      </c>
      <c r="O15" s="3">
        <f t="shared" si="3"/>
        <v>36.572301239669422</v>
      </c>
      <c r="P15" s="7">
        <f t="shared" si="4"/>
        <v>39.105022050045918</v>
      </c>
      <c r="Q15" s="2">
        <v>2.33</v>
      </c>
      <c r="R15" s="6">
        <f t="shared" si="5"/>
        <v>2.1885000000000003</v>
      </c>
      <c r="S15" s="6">
        <f t="shared" si="6"/>
        <v>1.707596886478421</v>
      </c>
      <c r="T15" s="4">
        <f t="shared" si="20"/>
        <v>74382.920375000016</v>
      </c>
      <c r="U15" s="6">
        <v>2.36</v>
      </c>
      <c r="V15" s="6">
        <v>3.05</v>
      </c>
      <c r="W15" s="6">
        <v>4.34</v>
      </c>
      <c r="X15" s="7">
        <f t="shared" si="7"/>
        <v>39.10502205004591</v>
      </c>
      <c r="Y15" s="6">
        <f t="shared" si="8"/>
        <v>1.9182668244949499</v>
      </c>
      <c r="Z15" s="4">
        <f t="shared" si="21"/>
        <v>83559.702875000017</v>
      </c>
      <c r="AA15" s="6">
        <f t="shared" si="9"/>
        <v>2.6415669450183659</v>
      </c>
      <c r="AB15" s="4">
        <f t="shared" si="22"/>
        <v>115066.65612500002</v>
      </c>
      <c r="AC15" s="2">
        <v>2.29</v>
      </c>
      <c r="AD15" s="2">
        <v>2.59</v>
      </c>
      <c r="AE15" s="2">
        <v>3.62</v>
      </c>
      <c r="AF15" s="11">
        <f t="shared" si="10"/>
        <v>367071.3</v>
      </c>
      <c r="AG15" s="5">
        <v>0.42</v>
      </c>
      <c r="AH15" s="11">
        <f t="shared" si="23"/>
        <v>12847.495499999999</v>
      </c>
      <c r="AI15" s="12">
        <f t="shared" si="24"/>
        <v>0.2949379132231405</v>
      </c>
    </row>
    <row r="16" spans="1:35" x14ac:dyDescent="0.55000000000000004">
      <c r="A16" s="2" t="s">
        <v>75</v>
      </c>
      <c r="B16" s="4">
        <v>55680</v>
      </c>
      <c r="C16" s="7">
        <f t="shared" si="11"/>
        <v>1.278236914600551</v>
      </c>
      <c r="D16" s="15">
        <v>0</v>
      </c>
      <c r="E16" s="2">
        <v>2.36</v>
      </c>
      <c r="F16" s="3">
        <f t="shared" si="18"/>
        <v>0</v>
      </c>
      <c r="G16" s="2">
        <v>0.8</v>
      </c>
      <c r="H16" s="2">
        <v>10</v>
      </c>
      <c r="I16" s="2">
        <v>3.05</v>
      </c>
      <c r="J16" s="3">
        <f t="shared" si="19"/>
        <v>0.38986225895316806</v>
      </c>
      <c r="K16" s="2">
        <v>1.03</v>
      </c>
      <c r="L16" s="2">
        <f t="shared" si="1"/>
        <v>90</v>
      </c>
      <c r="M16" s="2">
        <v>4.34</v>
      </c>
      <c r="N16" s="7">
        <f t="shared" si="2"/>
        <v>4.2109999999999994</v>
      </c>
      <c r="O16" s="3">
        <f t="shared" si="3"/>
        <v>4.9927933884297513</v>
      </c>
      <c r="P16" s="7">
        <f t="shared" si="4"/>
        <v>5.3826556473829195</v>
      </c>
      <c r="Q16" s="2">
        <v>2.33</v>
      </c>
      <c r="R16" s="6">
        <f t="shared" si="5"/>
        <v>2.2000000000000002</v>
      </c>
      <c r="S16" s="6">
        <f t="shared" si="6"/>
        <v>0.23434343434343438</v>
      </c>
      <c r="T16" s="4">
        <f t="shared" si="20"/>
        <v>10208.000000000002</v>
      </c>
      <c r="U16" s="6">
        <v>2.36</v>
      </c>
      <c r="V16" s="6">
        <v>3.05</v>
      </c>
      <c r="W16" s="6">
        <v>4.34</v>
      </c>
      <c r="X16" s="7">
        <f t="shared" si="7"/>
        <v>5.3826556473829195</v>
      </c>
      <c r="Y16" s="6">
        <f t="shared" si="8"/>
        <v>0.26310376492194676</v>
      </c>
      <c r="Z16" s="4">
        <f t="shared" si="21"/>
        <v>11460.800000000001</v>
      </c>
      <c r="AA16" s="6">
        <f t="shared" si="9"/>
        <v>0.36184756657483935</v>
      </c>
      <c r="AB16" s="4">
        <f t="shared" si="22"/>
        <v>15762.080000000002</v>
      </c>
      <c r="AC16" s="2">
        <v>2.29</v>
      </c>
      <c r="AD16" s="2">
        <v>2.59</v>
      </c>
      <c r="AE16" s="2">
        <v>3.62</v>
      </c>
      <c r="AF16" s="11">
        <f t="shared" si="10"/>
        <v>50112</v>
      </c>
      <c r="AG16" s="5">
        <v>0.42</v>
      </c>
      <c r="AH16" s="11">
        <f t="shared" si="23"/>
        <v>1753.92</v>
      </c>
      <c r="AI16" s="12">
        <f t="shared" si="24"/>
        <v>4.0264462809917356E-2</v>
      </c>
    </row>
    <row r="17" spans="1:35" x14ac:dyDescent="0.55000000000000004">
      <c r="A17" s="2" t="s">
        <v>76</v>
      </c>
      <c r="B17" s="4">
        <v>234400</v>
      </c>
      <c r="C17" s="7">
        <f t="shared" si="11"/>
        <v>5.3810835629017451</v>
      </c>
      <c r="D17" s="15">
        <v>5</v>
      </c>
      <c r="E17" s="2">
        <v>2.36</v>
      </c>
      <c r="F17" s="3">
        <f t="shared" si="18"/>
        <v>0.63496786042240594</v>
      </c>
      <c r="G17" s="2">
        <v>0.8</v>
      </c>
      <c r="H17" s="2">
        <v>5</v>
      </c>
      <c r="I17" s="2">
        <v>3.05</v>
      </c>
      <c r="J17" s="3">
        <f t="shared" si="19"/>
        <v>0.82061524334251601</v>
      </c>
      <c r="K17" s="2">
        <v>1.03</v>
      </c>
      <c r="L17" s="2">
        <f t="shared" si="1"/>
        <v>90</v>
      </c>
      <c r="M17" s="2">
        <v>4.34</v>
      </c>
      <c r="N17" s="7">
        <f t="shared" si="2"/>
        <v>4.1764999999999999</v>
      </c>
      <c r="O17" s="3">
        <f t="shared" si="3"/>
        <v>21.018512396694213</v>
      </c>
      <c r="P17" s="7">
        <f t="shared" si="4"/>
        <v>22.474095500459136</v>
      </c>
      <c r="Q17" s="2">
        <v>2.33</v>
      </c>
      <c r="R17" s="6">
        <f t="shared" si="5"/>
        <v>2.1885000000000003</v>
      </c>
      <c r="S17" s="6">
        <f t="shared" si="6"/>
        <v>0.98137511478420592</v>
      </c>
      <c r="T17" s="4">
        <f t="shared" si="20"/>
        <v>42748.700000000012</v>
      </c>
      <c r="U17" s="6">
        <v>2.36</v>
      </c>
      <c r="V17" s="6">
        <v>3.05</v>
      </c>
      <c r="W17" s="6">
        <v>4.34</v>
      </c>
      <c r="X17" s="7">
        <f t="shared" si="7"/>
        <v>22.474095500459136</v>
      </c>
      <c r="Y17" s="6">
        <f t="shared" si="8"/>
        <v>1.1024494949494952</v>
      </c>
      <c r="Z17" s="4">
        <f t="shared" si="21"/>
        <v>48022.700000000012</v>
      </c>
      <c r="AA17" s="6">
        <f t="shared" si="9"/>
        <v>1.518138200183655</v>
      </c>
      <c r="AB17" s="4">
        <f t="shared" si="22"/>
        <v>66130.100000000006</v>
      </c>
      <c r="AC17" s="2">
        <v>2.29</v>
      </c>
      <c r="AD17" s="2">
        <v>2.59</v>
      </c>
      <c r="AE17" s="2">
        <v>3.62</v>
      </c>
      <c r="AF17" s="11">
        <f t="shared" si="10"/>
        <v>210960</v>
      </c>
      <c r="AG17" s="5">
        <v>0.42</v>
      </c>
      <c r="AH17" s="11">
        <f t="shared" si="23"/>
        <v>7383.5999999999995</v>
      </c>
      <c r="AI17" s="12">
        <f t="shared" si="24"/>
        <v>0.16950413223140495</v>
      </c>
    </row>
    <row r="18" spans="1:35" x14ac:dyDescent="0.55000000000000004">
      <c r="A18" s="2" t="s">
        <v>77</v>
      </c>
      <c r="B18" s="4">
        <v>32000</v>
      </c>
      <c r="C18" s="7">
        <f t="shared" si="11"/>
        <v>0.7346189164370982</v>
      </c>
      <c r="D18" s="15">
        <v>0</v>
      </c>
      <c r="E18" s="2">
        <v>2.36</v>
      </c>
      <c r="F18" s="3">
        <f t="shared" si="18"/>
        <v>0</v>
      </c>
      <c r="G18" s="2">
        <v>0.8</v>
      </c>
      <c r="H18" s="2">
        <v>10</v>
      </c>
      <c r="I18" s="2">
        <v>3.05</v>
      </c>
      <c r="J18" s="3">
        <f t="shared" si="19"/>
        <v>0.22405876951331494</v>
      </c>
      <c r="K18" s="2">
        <v>1.03</v>
      </c>
      <c r="L18" s="2">
        <f t="shared" si="1"/>
        <v>90</v>
      </c>
      <c r="M18" s="2">
        <v>4.34</v>
      </c>
      <c r="N18" s="7">
        <f t="shared" si="2"/>
        <v>4.2109999999999994</v>
      </c>
      <c r="O18" s="3">
        <f t="shared" si="3"/>
        <v>2.8694214876033057</v>
      </c>
      <c r="P18" s="7">
        <f t="shared" si="4"/>
        <v>3.0934802571166209</v>
      </c>
      <c r="Q18" s="2">
        <v>2.33</v>
      </c>
      <c r="R18" s="6">
        <f t="shared" si="5"/>
        <v>2.2000000000000002</v>
      </c>
      <c r="S18" s="6">
        <f t="shared" si="6"/>
        <v>0.13468013468013468</v>
      </c>
      <c r="T18" s="4">
        <f t="shared" si="20"/>
        <v>5866.666666666667</v>
      </c>
      <c r="U18" s="6">
        <v>2.36</v>
      </c>
      <c r="V18" s="6">
        <v>3.05</v>
      </c>
      <c r="W18" s="6">
        <v>4.34</v>
      </c>
      <c r="X18" s="7">
        <f t="shared" si="7"/>
        <v>3.0934802571166204</v>
      </c>
      <c r="Y18" s="6">
        <f t="shared" si="8"/>
        <v>0.15120906029996939</v>
      </c>
      <c r="Z18" s="4">
        <f t="shared" si="21"/>
        <v>6586.666666666667</v>
      </c>
      <c r="AA18" s="6">
        <f t="shared" si="9"/>
        <v>0.20795837159473524</v>
      </c>
      <c r="AB18" s="4">
        <f t="shared" si="22"/>
        <v>9058.6666666666661</v>
      </c>
      <c r="AC18" s="2">
        <v>2.29</v>
      </c>
      <c r="AD18" s="2">
        <v>2.59</v>
      </c>
      <c r="AE18" s="2">
        <v>3.62</v>
      </c>
      <c r="AF18" s="11">
        <f t="shared" si="10"/>
        <v>28800</v>
      </c>
      <c r="AG18" s="5">
        <v>0.42</v>
      </c>
      <c r="AH18" s="11">
        <f t="shared" si="23"/>
        <v>1008</v>
      </c>
      <c r="AI18" s="12">
        <f t="shared" si="24"/>
        <v>2.3140495867768594E-2</v>
      </c>
    </row>
    <row r="19" spans="1:35" x14ac:dyDescent="0.55000000000000004">
      <c r="A19" s="2" t="s">
        <v>78</v>
      </c>
      <c r="B19" s="4">
        <v>145157</v>
      </c>
      <c r="C19" s="7">
        <f t="shared" si="11"/>
        <v>3.3323461891643711</v>
      </c>
      <c r="D19" s="15">
        <v>5</v>
      </c>
      <c r="E19" s="2">
        <v>2.36</v>
      </c>
      <c r="F19" s="3">
        <f t="shared" si="18"/>
        <v>0.39321685032139575</v>
      </c>
      <c r="G19" s="2">
        <v>0.8</v>
      </c>
      <c r="H19" s="2">
        <v>5</v>
      </c>
      <c r="I19" s="2">
        <v>3.05</v>
      </c>
      <c r="J19" s="3">
        <f t="shared" si="19"/>
        <v>0.50818279384756659</v>
      </c>
      <c r="K19" s="2">
        <v>1.03</v>
      </c>
      <c r="L19" s="2">
        <f t="shared" si="1"/>
        <v>90</v>
      </c>
      <c r="M19" s="2">
        <v>4.34</v>
      </c>
      <c r="N19" s="7">
        <f t="shared" si="2"/>
        <v>4.1764999999999999</v>
      </c>
      <c r="O19" s="3">
        <f t="shared" si="3"/>
        <v>13.016144214876032</v>
      </c>
      <c r="P19" s="7">
        <f t="shared" si="4"/>
        <v>13.917543859044995</v>
      </c>
      <c r="Q19" s="2">
        <v>2.33</v>
      </c>
      <c r="R19" s="6">
        <f t="shared" si="5"/>
        <v>2.1885000000000003</v>
      </c>
      <c r="S19" s="6">
        <f t="shared" si="6"/>
        <v>0.60773663624885221</v>
      </c>
      <c r="T19" s="4">
        <f t="shared" si="20"/>
        <v>26473.007875000003</v>
      </c>
      <c r="U19" s="6">
        <v>2.36</v>
      </c>
      <c r="V19" s="6">
        <v>3.05</v>
      </c>
      <c r="W19" s="6">
        <v>4.34</v>
      </c>
      <c r="X19" s="7">
        <f t="shared" si="7"/>
        <v>13.917543859044995</v>
      </c>
      <c r="Y19" s="6">
        <f t="shared" si="8"/>
        <v>0.68271442550505057</v>
      </c>
      <c r="Z19" s="4">
        <f t="shared" si="21"/>
        <v>29739.040375000004</v>
      </c>
      <c r="AA19" s="6">
        <f t="shared" si="9"/>
        <v>0.94013816861799815</v>
      </c>
      <c r="AB19" s="4">
        <f t="shared" si="22"/>
        <v>40952.418624999998</v>
      </c>
      <c r="AC19" s="2">
        <v>2.29</v>
      </c>
      <c r="AD19" s="2">
        <v>2.59</v>
      </c>
      <c r="AE19" s="2">
        <v>3.62</v>
      </c>
      <c r="AF19" s="11">
        <f t="shared" si="10"/>
        <v>130641.3</v>
      </c>
      <c r="AG19" s="5">
        <v>0.42</v>
      </c>
      <c r="AH19" s="11">
        <f t="shared" si="23"/>
        <v>4572.4454999999998</v>
      </c>
      <c r="AI19" s="12">
        <f t="shared" si="24"/>
        <v>0.10496890495867768</v>
      </c>
    </row>
    <row r="20" spans="1:35" x14ac:dyDescent="0.55000000000000004">
      <c r="A20" s="2" t="s">
        <v>79</v>
      </c>
      <c r="B20" s="4">
        <v>137305</v>
      </c>
      <c r="C20" s="7">
        <f t="shared" si="11"/>
        <v>3.1520890725436179</v>
      </c>
      <c r="D20" s="15">
        <v>0</v>
      </c>
      <c r="E20" s="2">
        <v>2.36</v>
      </c>
      <c r="F20" s="3">
        <f t="shared" si="18"/>
        <v>0</v>
      </c>
      <c r="G20" s="2">
        <v>0.8</v>
      </c>
      <c r="H20" s="2">
        <v>10</v>
      </c>
      <c r="I20" s="2">
        <v>3.05</v>
      </c>
      <c r="J20" s="3">
        <f t="shared" si="19"/>
        <v>0.9613871671258033</v>
      </c>
      <c r="K20" s="2">
        <v>1.03</v>
      </c>
      <c r="L20" s="2">
        <f t="shared" si="1"/>
        <v>90</v>
      </c>
      <c r="M20" s="2">
        <v>4.34</v>
      </c>
      <c r="N20" s="7">
        <f t="shared" si="2"/>
        <v>4.2109999999999994</v>
      </c>
      <c r="O20" s="3">
        <f t="shared" si="3"/>
        <v>12.31205991735537</v>
      </c>
      <c r="P20" s="7">
        <f t="shared" si="4"/>
        <v>13.273447084481173</v>
      </c>
      <c r="Q20" s="2">
        <v>2.33</v>
      </c>
      <c r="R20" s="6">
        <f t="shared" si="5"/>
        <v>2.2000000000000002</v>
      </c>
      <c r="S20" s="6">
        <f t="shared" si="6"/>
        <v>0.57788299663299669</v>
      </c>
      <c r="T20" s="4">
        <f t="shared" si="20"/>
        <v>25172.583333333336</v>
      </c>
      <c r="U20" s="6">
        <v>2.36</v>
      </c>
      <c r="V20" s="6">
        <v>3.05</v>
      </c>
      <c r="W20" s="6">
        <v>4.34</v>
      </c>
      <c r="X20" s="7">
        <f t="shared" si="7"/>
        <v>13.273447084481175</v>
      </c>
      <c r="Y20" s="6">
        <f t="shared" si="8"/>
        <v>0.64880500076522807</v>
      </c>
      <c r="Z20" s="4">
        <f t="shared" si="21"/>
        <v>28261.945833333335</v>
      </c>
      <c r="AA20" s="6">
        <f t="shared" si="9"/>
        <v>0.89230388161922258</v>
      </c>
      <c r="AB20" s="4">
        <f t="shared" si="22"/>
        <v>38868.757083333338</v>
      </c>
      <c r="AC20" s="2">
        <v>2.29</v>
      </c>
      <c r="AD20" s="2">
        <v>2.59</v>
      </c>
      <c r="AE20" s="2">
        <v>3.62</v>
      </c>
      <c r="AF20" s="11">
        <f t="shared" si="10"/>
        <v>123574.5</v>
      </c>
      <c r="AG20" s="5">
        <v>0.42</v>
      </c>
      <c r="AH20" s="11">
        <f t="shared" si="23"/>
        <v>4325.1075000000001</v>
      </c>
      <c r="AI20" s="12">
        <f t="shared" si="24"/>
        <v>9.9290805785123962E-2</v>
      </c>
    </row>
    <row r="21" spans="1:35" x14ac:dyDescent="0.55000000000000004">
      <c r="A21" s="2" t="s">
        <v>80</v>
      </c>
      <c r="B21" s="4">
        <v>52227</v>
      </c>
      <c r="C21" s="7">
        <f t="shared" si="11"/>
        <v>1.1989669421487603</v>
      </c>
      <c r="D21" s="15">
        <v>0</v>
      </c>
      <c r="E21" s="2">
        <v>2.36</v>
      </c>
      <c r="F21" s="3">
        <f t="shared" si="18"/>
        <v>0</v>
      </c>
      <c r="G21" s="2">
        <v>0.8</v>
      </c>
      <c r="H21" s="2">
        <v>10</v>
      </c>
      <c r="I21" s="2">
        <v>3.05</v>
      </c>
      <c r="J21" s="3">
        <f t="shared" si="19"/>
        <v>0.36568491735537184</v>
      </c>
      <c r="K21" s="2">
        <v>1.03</v>
      </c>
      <c r="L21" s="2">
        <f t="shared" si="1"/>
        <v>90</v>
      </c>
      <c r="M21" s="2">
        <v>4.34</v>
      </c>
      <c r="N21" s="7">
        <f t="shared" si="2"/>
        <v>4.2109999999999994</v>
      </c>
      <c r="O21" s="3">
        <f t="shared" si="3"/>
        <v>4.6831648760330573</v>
      </c>
      <c r="P21" s="7">
        <f t="shared" si="4"/>
        <v>5.0488497933884293</v>
      </c>
      <c r="Q21" s="2">
        <v>2.33</v>
      </c>
      <c r="R21" s="6">
        <f t="shared" si="5"/>
        <v>2.2000000000000002</v>
      </c>
      <c r="S21" s="6">
        <f t="shared" si="6"/>
        <v>0.21981060606060607</v>
      </c>
      <c r="T21" s="4">
        <f t="shared" si="20"/>
        <v>9574.9500000000007</v>
      </c>
      <c r="U21" s="6">
        <v>2.36</v>
      </c>
      <c r="V21" s="6">
        <v>3.05</v>
      </c>
      <c r="W21" s="6">
        <v>4.34</v>
      </c>
      <c r="X21" s="7">
        <f t="shared" si="7"/>
        <v>5.0488497933884293</v>
      </c>
      <c r="Y21" s="6">
        <f t="shared" si="8"/>
        <v>0.24678736225895315</v>
      </c>
      <c r="Z21" s="4">
        <f t="shared" si="21"/>
        <v>10750.057499999999</v>
      </c>
      <c r="AA21" s="6">
        <f t="shared" si="9"/>
        <v>0.33940755853994492</v>
      </c>
      <c r="AB21" s="4">
        <f t="shared" si="22"/>
        <v>14784.59325</v>
      </c>
      <c r="AC21" s="2">
        <v>2.29</v>
      </c>
      <c r="AD21" s="2">
        <v>2.59</v>
      </c>
      <c r="AE21" s="2">
        <v>3.62</v>
      </c>
      <c r="AF21" s="11">
        <f t="shared" si="10"/>
        <v>47004.3</v>
      </c>
      <c r="AG21" s="5">
        <v>0.42</v>
      </c>
      <c r="AH21" s="11">
        <f t="shared" si="23"/>
        <v>1645.1505</v>
      </c>
      <c r="AI21" s="12">
        <f t="shared" si="24"/>
        <v>3.7767458677685953E-2</v>
      </c>
    </row>
    <row r="22" spans="1:35" x14ac:dyDescent="0.55000000000000004">
      <c r="A22" s="2" t="s">
        <v>81</v>
      </c>
      <c r="B22" s="4">
        <v>429538</v>
      </c>
      <c r="C22" s="7">
        <f t="shared" si="11"/>
        <v>9.8608356290174477</v>
      </c>
      <c r="D22" s="15">
        <v>5</v>
      </c>
      <c r="E22" s="2">
        <v>2.36</v>
      </c>
      <c r="F22" s="3">
        <f t="shared" si="18"/>
        <v>1.1635786042240588</v>
      </c>
      <c r="G22" s="2">
        <v>0.8</v>
      </c>
      <c r="H22" s="2">
        <v>5</v>
      </c>
      <c r="I22" s="2">
        <v>3.05</v>
      </c>
      <c r="J22" s="3">
        <f t="shared" si="19"/>
        <v>1.5037774334251606</v>
      </c>
      <c r="K22" s="2">
        <v>1.03</v>
      </c>
      <c r="L22" s="2">
        <f t="shared" si="1"/>
        <v>90</v>
      </c>
      <c r="M22" s="2">
        <v>4.34</v>
      </c>
      <c r="N22" s="7">
        <f t="shared" si="2"/>
        <v>4.1764999999999999</v>
      </c>
      <c r="O22" s="3">
        <f t="shared" si="3"/>
        <v>38.516423966942149</v>
      </c>
      <c r="P22" s="7">
        <f t="shared" si="4"/>
        <v>41.18378000459137</v>
      </c>
      <c r="Q22" s="2">
        <v>2.33</v>
      </c>
      <c r="R22" s="6">
        <f t="shared" si="5"/>
        <v>2.1885000000000003</v>
      </c>
      <c r="S22" s="6">
        <f t="shared" si="6"/>
        <v>1.7983698978420575</v>
      </c>
      <c r="T22" s="4">
        <f t="shared" si="20"/>
        <v>78336.992750000019</v>
      </c>
      <c r="U22" s="6">
        <v>2.36</v>
      </c>
      <c r="V22" s="6">
        <v>3.05</v>
      </c>
      <c r="W22" s="6">
        <v>4.34</v>
      </c>
      <c r="X22" s="7">
        <f t="shared" si="7"/>
        <v>41.18378000459137</v>
      </c>
      <c r="Y22" s="6">
        <f t="shared" si="8"/>
        <v>2.0202386994949499</v>
      </c>
      <c r="Z22" s="4">
        <f t="shared" si="21"/>
        <v>88001.597750000015</v>
      </c>
      <c r="AA22" s="6">
        <f t="shared" si="9"/>
        <v>2.7819882518365482</v>
      </c>
      <c r="AB22" s="4">
        <f t="shared" si="22"/>
        <v>121183.40825000004</v>
      </c>
      <c r="AC22" s="2">
        <v>2.29</v>
      </c>
      <c r="AD22" s="2">
        <v>2.59</v>
      </c>
      <c r="AE22" s="2">
        <v>3.62</v>
      </c>
      <c r="AF22" s="11">
        <f t="shared" si="10"/>
        <v>386584.2</v>
      </c>
      <c r="AG22" s="5">
        <v>0.42</v>
      </c>
      <c r="AH22" s="11">
        <f t="shared" si="23"/>
        <v>13530.447</v>
      </c>
      <c r="AI22" s="12">
        <f t="shared" si="24"/>
        <v>0.31061632231404956</v>
      </c>
    </row>
    <row r="23" spans="1:35" x14ac:dyDescent="0.55000000000000004">
      <c r="A23" s="2" t="s">
        <v>82</v>
      </c>
      <c r="B23" s="4">
        <v>58641</v>
      </c>
      <c r="C23" s="7">
        <f t="shared" si="11"/>
        <v>1.3462121212121212</v>
      </c>
      <c r="D23" s="15">
        <v>0</v>
      </c>
      <c r="E23" s="2">
        <v>2.36</v>
      </c>
      <c r="F23" s="3">
        <f t="shared" si="18"/>
        <v>0</v>
      </c>
      <c r="G23" s="2">
        <v>0.8</v>
      </c>
      <c r="H23" s="2">
        <v>10</v>
      </c>
      <c r="I23" s="2">
        <v>3.05</v>
      </c>
      <c r="J23" s="3">
        <f t="shared" si="19"/>
        <v>0.41059469696969692</v>
      </c>
      <c r="K23" s="2">
        <v>1.03</v>
      </c>
      <c r="L23" s="2">
        <f t="shared" si="1"/>
        <v>90</v>
      </c>
      <c r="M23" s="2">
        <v>4.34</v>
      </c>
      <c r="N23" s="7">
        <f t="shared" si="2"/>
        <v>4.2109999999999994</v>
      </c>
      <c r="O23" s="3">
        <f t="shared" si="3"/>
        <v>5.2583045454545463</v>
      </c>
      <c r="P23" s="7">
        <f t="shared" si="4"/>
        <v>5.668899242424243</v>
      </c>
      <c r="Q23" s="2">
        <v>2.33</v>
      </c>
      <c r="R23" s="6">
        <f t="shared" si="5"/>
        <v>2.2000000000000002</v>
      </c>
      <c r="S23" s="6">
        <f t="shared" si="6"/>
        <v>0.24680555555555558</v>
      </c>
      <c r="T23" s="4">
        <f t="shared" si="20"/>
        <v>10750.85</v>
      </c>
      <c r="U23" s="6">
        <v>2.36</v>
      </c>
      <c r="V23" s="6">
        <v>3.05</v>
      </c>
      <c r="W23" s="6">
        <v>4.34</v>
      </c>
      <c r="X23" s="7">
        <f t="shared" si="7"/>
        <v>5.6688992424242421</v>
      </c>
      <c r="Y23" s="6">
        <f t="shared" si="8"/>
        <v>0.27709532828282829</v>
      </c>
      <c r="Z23" s="4">
        <f t="shared" si="21"/>
        <v>12070.272500000001</v>
      </c>
      <c r="AA23" s="6">
        <f t="shared" si="9"/>
        <v>0.3810902146464647</v>
      </c>
      <c r="AB23" s="4">
        <f t="shared" si="22"/>
        <v>16600.289750000004</v>
      </c>
      <c r="AC23" s="2">
        <v>2.29</v>
      </c>
      <c r="AD23" s="2">
        <v>2.59</v>
      </c>
      <c r="AE23" s="2">
        <v>3.62</v>
      </c>
      <c r="AF23" s="11">
        <f t="shared" si="10"/>
        <v>52776.9</v>
      </c>
      <c r="AG23" s="5">
        <v>0.42</v>
      </c>
      <c r="AH23" s="11">
        <f t="shared" si="23"/>
        <v>1847.1914999999999</v>
      </c>
      <c r="AI23" s="12">
        <f t="shared" si="24"/>
        <v>4.2405681818181815E-2</v>
      </c>
    </row>
    <row r="24" spans="1:35" x14ac:dyDescent="0.55000000000000004">
      <c r="A24" s="2" t="s">
        <v>83</v>
      </c>
      <c r="B24" s="4">
        <v>1086683</v>
      </c>
      <c r="C24" s="7">
        <f t="shared" si="11"/>
        <v>24.946808999081725</v>
      </c>
      <c r="D24" s="15">
        <v>22.5</v>
      </c>
      <c r="E24" s="2">
        <v>2.36</v>
      </c>
      <c r="F24" s="3">
        <f t="shared" si="18"/>
        <v>13.246755578512396</v>
      </c>
      <c r="G24" s="2">
        <v>0.8</v>
      </c>
      <c r="H24" s="2">
        <v>22.5</v>
      </c>
      <c r="I24" s="2">
        <v>3.05</v>
      </c>
      <c r="J24" s="3">
        <f t="shared" si="19"/>
        <v>17.119747675619831</v>
      </c>
      <c r="K24" s="2">
        <v>1.03</v>
      </c>
      <c r="L24" s="2">
        <f t="shared" si="1"/>
        <v>55</v>
      </c>
      <c r="M24" s="2">
        <v>4.34</v>
      </c>
      <c r="N24" s="7">
        <f t="shared" si="2"/>
        <v>3.6042499999999995</v>
      </c>
      <c r="O24" s="3">
        <f t="shared" si="3"/>
        <v>59.548033080808075</v>
      </c>
      <c r="P24" s="7">
        <f t="shared" si="4"/>
        <v>89.914536334940294</v>
      </c>
      <c r="Q24" s="2">
        <v>2.33</v>
      </c>
      <c r="R24" s="6">
        <f t="shared" si="5"/>
        <v>1.6932499999999999</v>
      </c>
      <c r="S24" s="6">
        <f t="shared" si="6"/>
        <v>3.5200986948079276</v>
      </c>
      <c r="T24" s="4">
        <f t="shared" si="20"/>
        <v>153335.49914583334</v>
      </c>
      <c r="U24" s="6">
        <v>2.36</v>
      </c>
      <c r="V24" s="6">
        <v>3.05</v>
      </c>
      <c r="W24" s="6">
        <v>4.34</v>
      </c>
      <c r="X24" s="7">
        <f t="shared" si="7"/>
        <v>89.914536334940308</v>
      </c>
      <c r="Y24" s="6">
        <f t="shared" si="8"/>
        <v>3.8631173185453012</v>
      </c>
      <c r="Z24" s="4">
        <f t="shared" si="21"/>
        <v>168277.39039583332</v>
      </c>
      <c r="AA24" s="6">
        <f t="shared" si="9"/>
        <v>5.0408145933769513</v>
      </c>
      <c r="AB24" s="4">
        <f t="shared" si="22"/>
        <v>219577.8836875</v>
      </c>
      <c r="AC24" s="2">
        <v>2.29</v>
      </c>
      <c r="AD24" s="2">
        <v>2.59</v>
      </c>
      <c r="AE24" s="2">
        <v>3.62</v>
      </c>
      <c r="AF24" s="11">
        <f t="shared" si="10"/>
        <v>597675.65</v>
      </c>
      <c r="AG24" s="5">
        <v>0.42</v>
      </c>
      <c r="AH24" s="11">
        <f t="shared" si="23"/>
        <v>20918.64775</v>
      </c>
      <c r="AI24" s="12">
        <f t="shared" si="24"/>
        <v>0.48022607323232325</v>
      </c>
    </row>
    <row r="25" spans="1:35" x14ac:dyDescent="0.55000000000000004">
      <c r="A25" s="2" t="s">
        <v>84</v>
      </c>
      <c r="B25" s="4">
        <v>698556</v>
      </c>
      <c r="C25" s="7">
        <f t="shared" si="11"/>
        <v>16.036639118457302</v>
      </c>
      <c r="D25" s="15">
        <v>50</v>
      </c>
      <c r="E25" s="2">
        <v>2.36</v>
      </c>
      <c r="F25" s="3">
        <f t="shared" si="18"/>
        <v>18.923234159779614</v>
      </c>
      <c r="G25" s="2">
        <v>0.8</v>
      </c>
      <c r="H25" s="2">
        <v>50</v>
      </c>
      <c r="I25" s="2">
        <v>3.05</v>
      </c>
      <c r="J25" s="3">
        <f t="shared" si="19"/>
        <v>24.455874655647385</v>
      </c>
      <c r="K25" s="2">
        <v>1.03</v>
      </c>
      <c r="L25" s="2">
        <f t="shared" si="1"/>
        <v>0</v>
      </c>
      <c r="M25" s="2">
        <v>4.34</v>
      </c>
      <c r="N25" s="7">
        <f t="shared" si="2"/>
        <v>2.7050000000000001</v>
      </c>
      <c r="O25" s="3">
        <f t="shared" si="3"/>
        <v>0</v>
      </c>
      <c r="P25" s="7">
        <f t="shared" si="4"/>
        <v>43.379108815427003</v>
      </c>
      <c r="Q25" s="2">
        <v>2.33</v>
      </c>
      <c r="R25" s="6">
        <f t="shared" si="5"/>
        <v>0.91500000000000004</v>
      </c>
      <c r="S25" s="6">
        <f t="shared" si="6"/>
        <v>1.2227937327823692</v>
      </c>
      <c r="T25" s="4">
        <f t="shared" si="20"/>
        <v>53264.895000000004</v>
      </c>
      <c r="U25" s="6">
        <v>2.36</v>
      </c>
      <c r="V25" s="6">
        <v>3.05</v>
      </c>
      <c r="W25" s="6">
        <v>4.34</v>
      </c>
      <c r="X25" s="7">
        <f t="shared" si="7"/>
        <v>43.379108815426996</v>
      </c>
      <c r="Y25" s="6">
        <f t="shared" si="8"/>
        <v>1.2227937327823692</v>
      </c>
      <c r="Z25" s="4">
        <f t="shared" si="21"/>
        <v>53264.895000000004</v>
      </c>
      <c r="AA25" s="6">
        <f t="shared" si="9"/>
        <v>1.2227937327823692</v>
      </c>
      <c r="AB25" s="4">
        <f t="shared" si="22"/>
        <v>53264.895000000004</v>
      </c>
      <c r="AC25" s="2">
        <v>2.29</v>
      </c>
      <c r="AD25" s="2">
        <v>2.59</v>
      </c>
      <c r="AE25" s="2">
        <v>3.62</v>
      </c>
      <c r="AF25" s="11">
        <f t="shared" si="10"/>
        <v>0</v>
      </c>
      <c r="AG25" s="5">
        <v>0.42</v>
      </c>
      <c r="AH25" s="11">
        <f t="shared" si="23"/>
        <v>0</v>
      </c>
      <c r="AI25" s="12">
        <f t="shared" si="24"/>
        <v>0</v>
      </c>
    </row>
    <row r="26" spans="1:35" x14ac:dyDescent="0.55000000000000004">
      <c r="A26" s="2" t="s">
        <v>85</v>
      </c>
      <c r="B26" s="4">
        <v>140586</v>
      </c>
      <c r="C26" s="7">
        <f t="shared" si="11"/>
        <v>3.227410468319559</v>
      </c>
      <c r="D26" s="15">
        <v>0</v>
      </c>
      <c r="E26" s="2">
        <v>2.36</v>
      </c>
      <c r="F26" s="3">
        <f t="shared" si="18"/>
        <v>0</v>
      </c>
      <c r="G26" s="2">
        <v>0.8</v>
      </c>
      <c r="H26" s="2">
        <v>10</v>
      </c>
      <c r="I26" s="2">
        <v>3.05</v>
      </c>
      <c r="J26" s="3">
        <f t="shared" si="19"/>
        <v>0.98436019283746534</v>
      </c>
      <c r="K26" s="2">
        <v>1.03</v>
      </c>
      <c r="L26" s="2">
        <f t="shared" si="1"/>
        <v>90</v>
      </c>
      <c r="M26" s="2">
        <v>4.34</v>
      </c>
      <c r="N26" s="7">
        <f t="shared" si="2"/>
        <v>4.2109999999999994</v>
      </c>
      <c r="O26" s="3">
        <f t="shared" si="3"/>
        <v>12.606265289256198</v>
      </c>
      <c r="P26" s="7">
        <f t="shared" si="4"/>
        <v>13.590625482093664</v>
      </c>
      <c r="Q26" s="2">
        <v>2.33</v>
      </c>
      <c r="R26" s="6">
        <f t="shared" si="5"/>
        <v>2.2000000000000002</v>
      </c>
      <c r="S26" s="6">
        <f t="shared" si="6"/>
        <v>0.59169191919191921</v>
      </c>
      <c r="T26" s="4">
        <f t="shared" si="20"/>
        <v>25774.100000000002</v>
      </c>
      <c r="U26" s="6">
        <v>2.36</v>
      </c>
      <c r="V26" s="6">
        <v>3.05</v>
      </c>
      <c r="W26" s="6">
        <v>4.34</v>
      </c>
      <c r="X26" s="7">
        <f t="shared" si="7"/>
        <v>13.590625482093662</v>
      </c>
      <c r="Y26" s="6">
        <f t="shared" si="8"/>
        <v>0.66430865472910927</v>
      </c>
      <c r="Z26" s="4">
        <f t="shared" si="21"/>
        <v>28937.285</v>
      </c>
      <c r="AA26" s="6">
        <f t="shared" si="9"/>
        <v>0.91362611340679534</v>
      </c>
      <c r="AB26" s="4">
        <f t="shared" si="22"/>
        <v>39797.553500000002</v>
      </c>
      <c r="AC26" s="2">
        <v>2.29</v>
      </c>
      <c r="AD26" s="2">
        <v>2.59</v>
      </c>
      <c r="AE26" s="2">
        <v>3.62</v>
      </c>
      <c r="AF26" s="11">
        <f t="shared" si="10"/>
        <v>126527.4</v>
      </c>
      <c r="AG26" s="5">
        <v>0.42</v>
      </c>
      <c r="AH26" s="11">
        <f t="shared" si="23"/>
        <v>4428.4589999999998</v>
      </c>
      <c r="AI26" s="12">
        <f t="shared" si="24"/>
        <v>0.10166342975206612</v>
      </c>
    </row>
    <row r="27" spans="1:35" x14ac:dyDescent="0.55000000000000004">
      <c r="A27" s="2" t="s">
        <v>86</v>
      </c>
      <c r="B27" s="4">
        <v>317767</v>
      </c>
      <c r="C27" s="7">
        <f t="shared" si="11"/>
        <v>7.2949265381083563</v>
      </c>
      <c r="D27" s="15">
        <v>50</v>
      </c>
      <c r="E27" s="2">
        <v>2.36</v>
      </c>
      <c r="F27" s="3">
        <f t="shared" si="18"/>
        <v>8.6080133149678595</v>
      </c>
      <c r="G27" s="2">
        <v>0.8</v>
      </c>
      <c r="H27" s="2">
        <v>50</v>
      </c>
      <c r="I27" s="2">
        <v>3.05</v>
      </c>
      <c r="J27" s="3">
        <f t="shared" si="19"/>
        <v>11.124762970615244</v>
      </c>
      <c r="K27" s="2">
        <v>1.03</v>
      </c>
      <c r="L27" s="2">
        <f t="shared" si="1"/>
        <v>0</v>
      </c>
      <c r="M27" s="2">
        <v>4.34</v>
      </c>
      <c r="N27" s="7">
        <f t="shared" si="2"/>
        <v>2.7050000000000001</v>
      </c>
      <c r="O27" s="3">
        <f t="shared" si="3"/>
        <v>0</v>
      </c>
      <c r="P27" s="7">
        <f t="shared" si="4"/>
        <v>19.732776285583103</v>
      </c>
      <c r="Q27" s="2">
        <v>2.33</v>
      </c>
      <c r="R27" s="6">
        <f t="shared" si="5"/>
        <v>0.91500000000000004</v>
      </c>
      <c r="S27" s="6">
        <f t="shared" si="6"/>
        <v>0.55623814853076226</v>
      </c>
      <c r="T27" s="4">
        <f t="shared" si="20"/>
        <v>24229.733750000003</v>
      </c>
      <c r="U27" s="6">
        <v>2.36</v>
      </c>
      <c r="V27" s="6">
        <v>3.05</v>
      </c>
      <c r="W27" s="6">
        <v>4.34</v>
      </c>
      <c r="X27" s="7">
        <f t="shared" si="7"/>
        <v>19.732776285583103</v>
      </c>
      <c r="Y27" s="6">
        <f t="shared" si="8"/>
        <v>0.55623814853076226</v>
      </c>
      <c r="Z27" s="4">
        <f t="shared" si="21"/>
        <v>24229.733750000003</v>
      </c>
      <c r="AA27" s="6">
        <f t="shared" si="9"/>
        <v>0.55623814853076226</v>
      </c>
      <c r="AB27" s="4">
        <f t="shared" si="22"/>
        <v>24229.733750000003</v>
      </c>
      <c r="AC27" s="2">
        <v>2.29</v>
      </c>
      <c r="AD27" s="2">
        <v>2.59</v>
      </c>
      <c r="AE27" s="2">
        <v>3.62</v>
      </c>
      <c r="AF27" s="11">
        <f t="shared" si="10"/>
        <v>0</v>
      </c>
      <c r="AG27" s="5">
        <v>0.42</v>
      </c>
      <c r="AH27" s="11">
        <f t="shared" si="23"/>
        <v>0</v>
      </c>
      <c r="AI27" s="12">
        <f t="shared" si="24"/>
        <v>0</v>
      </c>
    </row>
    <row r="28" spans="1:35" x14ac:dyDescent="0.55000000000000004">
      <c r="A28" s="2" t="s">
        <v>87</v>
      </c>
      <c r="B28" s="4">
        <v>1421187</v>
      </c>
      <c r="C28" s="7">
        <f t="shared" si="11"/>
        <v>32.625964187327824</v>
      </c>
      <c r="D28" s="15">
        <v>22.5</v>
      </c>
      <c r="E28" s="2">
        <v>2.36</v>
      </c>
      <c r="F28" s="3">
        <f t="shared" si="18"/>
        <v>17.324386983471072</v>
      </c>
      <c r="G28" s="2">
        <v>0.8</v>
      </c>
      <c r="H28" s="2">
        <v>22.5</v>
      </c>
      <c r="I28" s="2">
        <v>3.05</v>
      </c>
      <c r="J28" s="3">
        <f t="shared" si="19"/>
        <v>22.389567923553717</v>
      </c>
      <c r="K28" s="2">
        <v>1.03</v>
      </c>
      <c r="L28" s="2">
        <f t="shared" si="1"/>
        <v>55</v>
      </c>
      <c r="M28" s="2">
        <v>4.34</v>
      </c>
      <c r="N28" s="7">
        <f t="shared" si="2"/>
        <v>3.6042499999999995</v>
      </c>
      <c r="O28" s="3">
        <f t="shared" si="3"/>
        <v>77.878176515151523</v>
      </c>
      <c r="P28" s="7">
        <f t="shared" si="4"/>
        <v>117.59213142217631</v>
      </c>
      <c r="Q28" s="2">
        <v>2.33</v>
      </c>
      <c r="R28" s="6">
        <f t="shared" si="5"/>
        <v>1.6932499999999999</v>
      </c>
      <c r="S28" s="6">
        <f t="shared" si="6"/>
        <v>4.6036594883494031</v>
      </c>
      <c r="T28" s="4">
        <f t="shared" si="20"/>
        <v>200535.4073125</v>
      </c>
      <c r="U28" s="6">
        <v>2.36</v>
      </c>
      <c r="V28" s="6">
        <v>3.05</v>
      </c>
      <c r="W28" s="6">
        <v>4.34</v>
      </c>
      <c r="X28" s="7">
        <f t="shared" si="7"/>
        <v>117.59213142217629</v>
      </c>
      <c r="Y28" s="6">
        <f t="shared" si="8"/>
        <v>5.05226649592516</v>
      </c>
      <c r="Z28" s="4">
        <f t="shared" si="21"/>
        <v>220076.72856249998</v>
      </c>
      <c r="AA28" s="6">
        <f t="shared" si="9"/>
        <v>6.5924838886019286</v>
      </c>
      <c r="AB28" s="4">
        <f t="shared" si="22"/>
        <v>287168.59818750003</v>
      </c>
      <c r="AC28" s="2">
        <v>2.29</v>
      </c>
      <c r="AD28" s="2">
        <v>2.59</v>
      </c>
      <c r="AE28" s="2">
        <v>3.62</v>
      </c>
      <c r="AF28" s="11">
        <f t="shared" si="10"/>
        <v>781652.85</v>
      </c>
      <c r="AG28" s="5">
        <v>0.42</v>
      </c>
      <c r="AH28" s="11">
        <f t="shared" si="23"/>
        <v>27357.849749999998</v>
      </c>
      <c r="AI28" s="12">
        <f t="shared" si="24"/>
        <v>0.62804981060606058</v>
      </c>
    </row>
    <row r="29" spans="1:35" x14ac:dyDescent="0.55000000000000004">
      <c r="A29" s="2" t="s">
        <v>88</v>
      </c>
      <c r="B29" s="4">
        <v>152106</v>
      </c>
      <c r="C29" s="7">
        <f t="shared" si="11"/>
        <v>3.4918732782369144</v>
      </c>
      <c r="D29" s="15">
        <v>0</v>
      </c>
      <c r="E29" s="2">
        <v>2.36</v>
      </c>
      <c r="F29" s="3">
        <f t="shared" si="18"/>
        <v>0</v>
      </c>
      <c r="G29" s="2">
        <v>0.8</v>
      </c>
      <c r="H29" s="2">
        <v>10</v>
      </c>
      <c r="I29" s="2">
        <v>3.05</v>
      </c>
      <c r="J29" s="3">
        <f t="shared" si="19"/>
        <v>1.0650213498622589</v>
      </c>
      <c r="K29" s="2">
        <v>1.03</v>
      </c>
      <c r="L29" s="2">
        <f t="shared" si="1"/>
        <v>90</v>
      </c>
      <c r="M29" s="2">
        <v>4.34</v>
      </c>
      <c r="N29" s="7">
        <f t="shared" si="2"/>
        <v>4.2109999999999994</v>
      </c>
      <c r="O29" s="3">
        <f t="shared" si="3"/>
        <v>13.639257024793388</v>
      </c>
      <c r="P29" s="7">
        <f t="shared" si="4"/>
        <v>14.704278374655647</v>
      </c>
      <c r="Q29" s="2">
        <v>2.33</v>
      </c>
      <c r="R29" s="6">
        <f t="shared" si="5"/>
        <v>2.2000000000000002</v>
      </c>
      <c r="S29" s="6">
        <f t="shared" si="6"/>
        <v>0.64017676767676768</v>
      </c>
      <c r="T29" s="4">
        <f t="shared" si="20"/>
        <v>27886.1</v>
      </c>
      <c r="U29" s="6">
        <v>2.36</v>
      </c>
      <c r="V29" s="6">
        <v>3.05</v>
      </c>
      <c r="W29" s="6">
        <v>4.34</v>
      </c>
      <c r="X29" s="7">
        <f t="shared" si="7"/>
        <v>14.704278374655646</v>
      </c>
      <c r="Y29" s="6">
        <f t="shared" si="8"/>
        <v>0.71874391643709823</v>
      </c>
      <c r="Z29" s="4">
        <f t="shared" si="21"/>
        <v>31308.485000000001</v>
      </c>
      <c r="AA29" s="6">
        <f t="shared" si="9"/>
        <v>0.98849112718089982</v>
      </c>
      <c r="AB29" s="4">
        <f t="shared" si="22"/>
        <v>43058.673499999997</v>
      </c>
      <c r="AC29" s="2">
        <v>2.29</v>
      </c>
      <c r="AD29" s="2">
        <v>2.59</v>
      </c>
      <c r="AE29" s="2">
        <v>3.62</v>
      </c>
      <c r="AF29" s="11">
        <f t="shared" si="10"/>
        <v>136895.4</v>
      </c>
      <c r="AG29" s="5">
        <v>0.42</v>
      </c>
      <c r="AH29" s="11">
        <f t="shared" si="23"/>
        <v>4791.338999999999</v>
      </c>
      <c r="AI29" s="12">
        <f t="shared" si="24"/>
        <v>0.10999400826446279</v>
      </c>
    </row>
    <row r="30" spans="1:35" x14ac:dyDescent="0.55000000000000004">
      <c r="A30" s="2" t="s">
        <v>89</v>
      </c>
      <c r="B30" s="14">
        <v>6398985</v>
      </c>
      <c r="C30" s="7">
        <f t="shared" si="11"/>
        <v>146.90048209366392</v>
      </c>
      <c r="D30" s="15"/>
      <c r="E30" s="2"/>
      <c r="F30" s="3"/>
      <c r="G30" s="2"/>
      <c r="H30" s="2"/>
      <c r="I30" s="2"/>
      <c r="J30" s="3"/>
      <c r="K30" s="2"/>
      <c r="L30" s="2"/>
      <c r="M30" s="2"/>
      <c r="N30" s="7"/>
      <c r="O30" s="3"/>
      <c r="P30" s="7">
        <f>SUM(P6:P29)</f>
        <v>547.02948671946751</v>
      </c>
      <c r="Q30" s="2"/>
      <c r="R30" s="6"/>
      <c r="S30" s="6"/>
      <c r="T30" s="4"/>
      <c r="U30" s="6"/>
      <c r="V30" s="6"/>
      <c r="W30" s="6"/>
      <c r="X30" s="7"/>
      <c r="Y30" s="6"/>
      <c r="Z30" s="4"/>
      <c r="AA30" s="6">
        <f>SUM(AA6:AA29)</f>
        <v>32.053108357246714</v>
      </c>
      <c r="AB30" s="4">
        <f t="shared" si="22"/>
        <v>1396233.4000416668</v>
      </c>
      <c r="AC30" s="2"/>
      <c r="AD30" s="2"/>
      <c r="AE30" s="2"/>
      <c r="AF30" s="11"/>
      <c r="AG30" s="5"/>
      <c r="AH30" s="11"/>
      <c r="AI30" s="12"/>
    </row>
    <row r="31" spans="1:35" x14ac:dyDescent="0.55000000000000004">
      <c r="A31" s="2" t="s">
        <v>93</v>
      </c>
      <c r="B31" s="2"/>
      <c r="C31" s="7">
        <f t="shared" si="11"/>
        <v>0</v>
      </c>
      <c r="D31" s="2"/>
      <c r="E31" s="2"/>
      <c r="F31" s="3"/>
      <c r="G31" s="2"/>
      <c r="H31" s="2"/>
      <c r="I31" s="2"/>
      <c r="J31" s="3"/>
      <c r="K31" s="2"/>
      <c r="L31" s="2"/>
      <c r="M31" s="2"/>
      <c r="N31" s="7"/>
      <c r="O31" s="3"/>
      <c r="P31" s="7"/>
      <c r="Q31" s="2"/>
      <c r="R31" s="6"/>
      <c r="S31" s="6"/>
      <c r="T31" s="4"/>
      <c r="U31" s="6"/>
      <c r="V31" s="6"/>
      <c r="W31" s="6"/>
      <c r="X31" s="7"/>
      <c r="Y31" s="6"/>
      <c r="Z31" s="4"/>
      <c r="AA31" s="6"/>
      <c r="AB31" s="4"/>
      <c r="AC31" s="2"/>
      <c r="AD31" s="2"/>
      <c r="AE31" s="2"/>
      <c r="AF31" s="11"/>
      <c r="AG31" s="5"/>
      <c r="AH31" s="11"/>
      <c r="AI31" s="12"/>
    </row>
    <row r="32" spans="1:35" x14ac:dyDescent="0.55000000000000004">
      <c r="A32" s="2" t="s">
        <v>90</v>
      </c>
      <c r="B32" s="4">
        <v>70976</v>
      </c>
      <c r="C32" s="7">
        <f t="shared" si="11"/>
        <v>1.6293847566574839</v>
      </c>
      <c r="D32" s="2">
        <v>0</v>
      </c>
      <c r="E32" s="2">
        <v>2.36</v>
      </c>
      <c r="F32" s="3">
        <f t="shared" si="18"/>
        <v>0</v>
      </c>
      <c r="G32" s="2">
        <v>0.8</v>
      </c>
      <c r="H32" s="2">
        <v>10</v>
      </c>
      <c r="I32" s="2">
        <v>3.05</v>
      </c>
      <c r="J32" s="3">
        <f t="shared" si="19"/>
        <v>0.49696235078053258</v>
      </c>
      <c r="K32" s="2">
        <v>1.03</v>
      </c>
      <c r="L32" s="2">
        <f t="shared" si="1"/>
        <v>90</v>
      </c>
      <c r="M32" s="2">
        <v>4.34</v>
      </c>
      <c r="N32" s="7">
        <f t="shared" si="2"/>
        <v>4.2109999999999994</v>
      </c>
      <c r="O32" s="3">
        <f t="shared" si="3"/>
        <v>6.3643768595041319</v>
      </c>
      <c r="P32" s="7">
        <f t="shared" si="4"/>
        <v>6.8613392102846644</v>
      </c>
      <c r="Q32" s="2">
        <v>2.33</v>
      </c>
      <c r="R32" s="6">
        <f t="shared" si="5"/>
        <v>2.2000000000000002</v>
      </c>
      <c r="S32" s="6">
        <f t="shared" si="6"/>
        <v>0.29872053872053878</v>
      </c>
      <c r="T32" s="4">
        <f t="shared" si="20"/>
        <v>13012.266666666668</v>
      </c>
      <c r="U32" s="6">
        <v>2.36</v>
      </c>
      <c r="V32" s="6">
        <v>3.05</v>
      </c>
      <c r="W32" s="6">
        <v>4.34</v>
      </c>
      <c r="X32" s="7">
        <f t="shared" si="7"/>
        <v>6.8613392102846653</v>
      </c>
      <c r="Y32" s="6">
        <f t="shared" si="8"/>
        <v>0.33538169574533216</v>
      </c>
      <c r="Z32" s="4">
        <f t="shared" si="21"/>
        <v>14609.226666666669</v>
      </c>
      <c r="AA32" s="6">
        <f t="shared" si="9"/>
        <v>0.46125166819712282</v>
      </c>
      <c r="AB32" s="4">
        <f t="shared" si="22"/>
        <v>20092.12266666667</v>
      </c>
      <c r="AC32" s="2">
        <v>2.29</v>
      </c>
      <c r="AD32" s="2">
        <v>2.59</v>
      </c>
      <c r="AE32" s="2">
        <v>3.62</v>
      </c>
      <c r="AF32" s="11">
        <f t="shared" si="10"/>
        <v>63878.400000000001</v>
      </c>
      <c r="AG32" s="5">
        <v>0.42</v>
      </c>
      <c r="AH32" s="11">
        <f t="shared" si="23"/>
        <v>2235.7440000000001</v>
      </c>
      <c r="AI32" s="12">
        <f t="shared" si="24"/>
        <v>5.1325619834710748E-2</v>
      </c>
    </row>
    <row r="33" spans="1:39" x14ac:dyDescent="0.55000000000000004">
      <c r="A33" s="2" t="s">
        <v>91</v>
      </c>
      <c r="B33" s="4">
        <v>159702</v>
      </c>
      <c r="C33" s="7">
        <f t="shared" si="11"/>
        <v>3.6662534435261707</v>
      </c>
      <c r="D33" s="2">
        <v>50</v>
      </c>
      <c r="E33" s="2">
        <v>2.36</v>
      </c>
      <c r="F33" s="3">
        <f t="shared" si="18"/>
        <v>4.3261790633608808</v>
      </c>
      <c r="G33" s="2">
        <v>0.8</v>
      </c>
      <c r="H33" s="2">
        <v>50</v>
      </c>
      <c r="I33" s="2">
        <v>3.05</v>
      </c>
      <c r="J33" s="3">
        <f t="shared" si="19"/>
        <v>5.5910365013774097</v>
      </c>
      <c r="K33" s="2">
        <v>1.03</v>
      </c>
      <c r="L33" s="2">
        <f t="shared" si="1"/>
        <v>0</v>
      </c>
      <c r="M33" s="2">
        <v>4.34</v>
      </c>
      <c r="N33" s="7">
        <f t="shared" si="2"/>
        <v>2.7050000000000001</v>
      </c>
      <c r="O33" s="3">
        <f t="shared" si="3"/>
        <v>0</v>
      </c>
      <c r="P33" s="7">
        <f t="shared" si="4"/>
        <v>9.9172155647382905</v>
      </c>
      <c r="Q33" s="2">
        <v>2.33</v>
      </c>
      <c r="R33" s="6">
        <f t="shared" si="5"/>
        <v>0.91500000000000004</v>
      </c>
      <c r="S33" s="6">
        <f t="shared" si="6"/>
        <v>0.2795518250688705</v>
      </c>
      <c r="T33" s="4">
        <f t="shared" si="20"/>
        <v>12177.277499999998</v>
      </c>
      <c r="U33" s="6">
        <v>2.36</v>
      </c>
      <c r="V33" s="6">
        <v>3.05</v>
      </c>
      <c r="W33" s="6">
        <v>4.34</v>
      </c>
      <c r="X33" s="7">
        <f t="shared" si="7"/>
        <v>9.9172155647382922</v>
      </c>
      <c r="Y33" s="6">
        <f t="shared" si="8"/>
        <v>0.2795518250688705</v>
      </c>
      <c r="Z33" s="4">
        <f t="shared" si="21"/>
        <v>12177.277499999998</v>
      </c>
      <c r="AA33" s="6">
        <f t="shared" si="9"/>
        <v>0.2795518250688705</v>
      </c>
      <c r="AB33" s="4">
        <f t="shared" si="22"/>
        <v>12177.277499999998</v>
      </c>
      <c r="AC33" s="2">
        <v>2.29</v>
      </c>
      <c r="AD33" s="2">
        <v>2.59</v>
      </c>
      <c r="AE33" s="2">
        <v>3.62</v>
      </c>
      <c r="AF33" s="11">
        <f t="shared" si="10"/>
        <v>0</v>
      </c>
      <c r="AG33" s="5">
        <v>0.42</v>
      </c>
      <c r="AH33" s="11">
        <f t="shared" si="23"/>
        <v>0</v>
      </c>
      <c r="AI33" s="12">
        <f t="shared" si="24"/>
        <v>0</v>
      </c>
    </row>
    <row r="34" spans="1:39" x14ac:dyDescent="0.55000000000000004">
      <c r="A34" s="2" t="s">
        <v>92</v>
      </c>
      <c r="B34" s="14">
        <v>230678</v>
      </c>
      <c r="C34" s="7">
        <f t="shared" si="11"/>
        <v>5.2956382001836548</v>
      </c>
      <c r="D34" s="2"/>
      <c r="E34" s="2"/>
      <c r="F34" s="3"/>
      <c r="G34" s="2"/>
      <c r="H34" s="2"/>
      <c r="I34" s="2"/>
      <c r="J34" s="3"/>
      <c r="K34" s="2"/>
      <c r="L34" s="2"/>
      <c r="M34" s="2"/>
      <c r="N34" s="7"/>
      <c r="O34" s="3"/>
      <c r="P34" s="7">
        <f>SUM(P32:P33)</f>
        <v>16.778554775022954</v>
      </c>
      <c r="Q34" s="2"/>
      <c r="R34" s="6"/>
      <c r="S34" s="6"/>
      <c r="T34" s="4"/>
      <c r="U34" s="6"/>
      <c r="V34" s="6"/>
      <c r="W34" s="6"/>
      <c r="X34" s="7"/>
      <c r="Y34" s="6"/>
      <c r="Z34" s="4"/>
      <c r="AA34" s="6">
        <f>SUM(AA32:AA33)</f>
        <v>0.74080349326599326</v>
      </c>
      <c r="AB34" s="4"/>
      <c r="AC34" s="2"/>
      <c r="AD34" s="2"/>
      <c r="AE34" s="2"/>
      <c r="AF34" s="11"/>
      <c r="AG34" s="5"/>
      <c r="AH34" s="11"/>
      <c r="AI34" s="12"/>
    </row>
    <row r="35" spans="1:39" x14ac:dyDescent="0.55000000000000004">
      <c r="A35" s="2" t="s">
        <v>95</v>
      </c>
      <c r="B35" s="2"/>
      <c r="C35" s="7">
        <f t="shared" si="11"/>
        <v>0</v>
      </c>
      <c r="D35" s="2"/>
      <c r="E35" s="2"/>
      <c r="F35" s="3"/>
      <c r="G35" s="2"/>
      <c r="H35" s="2"/>
      <c r="I35" s="2"/>
      <c r="J35" s="3"/>
      <c r="K35" s="2"/>
      <c r="L35" s="2"/>
      <c r="M35" s="2"/>
      <c r="N35" s="7"/>
      <c r="O35" s="3"/>
      <c r="P35" s="7"/>
      <c r="Q35" s="2"/>
      <c r="R35" s="6"/>
      <c r="S35" s="6"/>
      <c r="T35" s="4"/>
      <c r="U35" s="6"/>
      <c r="V35" s="6"/>
      <c r="W35" s="6"/>
      <c r="X35" s="7"/>
      <c r="Y35" s="6"/>
      <c r="Z35" s="4"/>
      <c r="AA35" s="6"/>
      <c r="AB35" s="4"/>
      <c r="AC35" s="2"/>
      <c r="AD35" s="2"/>
      <c r="AE35" s="2"/>
      <c r="AF35" s="11"/>
      <c r="AG35" s="5"/>
      <c r="AH35" s="11"/>
      <c r="AI35" s="12"/>
    </row>
    <row r="36" spans="1:39" x14ac:dyDescent="0.55000000000000004">
      <c r="A36" s="2" t="s">
        <v>96</v>
      </c>
      <c r="B36" s="4">
        <v>778197</v>
      </c>
      <c r="C36" s="7">
        <f t="shared" si="11"/>
        <v>17.864944903581268</v>
      </c>
      <c r="D36" s="2">
        <v>22.5</v>
      </c>
      <c r="E36" s="2">
        <v>2.36</v>
      </c>
      <c r="F36" s="3">
        <f t="shared" si="18"/>
        <v>9.4862857438016537</v>
      </c>
      <c r="G36" s="2">
        <v>0.8</v>
      </c>
      <c r="H36" s="2">
        <v>22.5</v>
      </c>
      <c r="I36" s="2">
        <v>3.05</v>
      </c>
      <c r="J36" s="3">
        <f t="shared" si="19"/>
        <v>12.259818440082645</v>
      </c>
      <c r="K36" s="2">
        <v>1.03</v>
      </c>
      <c r="L36" s="2">
        <f t="shared" si="1"/>
        <v>55</v>
      </c>
      <c r="M36" s="2">
        <v>4.34</v>
      </c>
      <c r="N36" s="7">
        <f t="shared" si="2"/>
        <v>3.6042499999999995</v>
      </c>
      <c r="O36" s="3">
        <f t="shared" si="3"/>
        <v>42.643623484848483</v>
      </c>
      <c r="P36" s="7">
        <f t="shared" si="4"/>
        <v>64.389727668732775</v>
      </c>
      <c r="Q36" s="2">
        <v>2.33</v>
      </c>
      <c r="R36" s="6">
        <f t="shared" si="5"/>
        <v>1.6932499999999999</v>
      </c>
      <c r="S36" s="6">
        <f t="shared" si="6"/>
        <v>2.5208181631657482</v>
      </c>
      <c r="T36" s="4">
        <f t="shared" si="20"/>
        <v>109806.83918749999</v>
      </c>
      <c r="U36" s="6">
        <v>2.36</v>
      </c>
      <c r="V36" s="6">
        <v>3.05</v>
      </c>
      <c r="W36" s="6">
        <v>4.34</v>
      </c>
      <c r="X36" s="7">
        <f t="shared" si="7"/>
        <v>64.389727668732789</v>
      </c>
      <c r="Y36" s="6">
        <f t="shared" si="8"/>
        <v>2.7664611555899907</v>
      </c>
      <c r="Z36" s="4">
        <f t="shared" si="21"/>
        <v>120507.0479375</v>
      </c>
      <c r="AA36" s="6">
        <f t="shared" si="9"/>
        <v>3.6098354295798898</v>
      </c>
      <c r="AB36" s="4">
        <f t="shared" si="22"/>
        <v>157244.4313125</v>
      </c>
      <c r="AC36" s="2">
        <v>2.29</v>
      </c>
      <c r="AD36" s="2">
        <v>2.59</v>
      </c>
      <c r="AE36" s="2">
        <v>3.62</v>
      </c>
      <c r="AF36" s="11">
        <f t="shared" si="10"/>
        <v>428008.35</v>
      </c>
      <c r="AG36" s="5">
        <v>0.42</v>
      </c>
      <c r="AH36" s="11">
        <f t="shared" si="23"/>
        <v>14980.292249999999</v>
      </c>
      <c r="AI36" s="12">
        <f t="shared" si="24"/>
        <v>0.34390018939393935</v>
      </c>
    </row>
    <row r="37" spans="1:39" x14ac:dyDescent="0.55000000000000004">
      <c r="A37" s="2" t="s">
        <v>97</v>
      </c>
      <c r="B37" s="4">
        <v>164657</v>
      </c>
      <c r="C37" s="7">
        <f t="shared" si="11"/>
        <v>3.7800045913682276</v>
      </c>
      <c r="D37" s="2">
        <v>0</v>
      </c>
      <c r="E37" s="2">
        <v>2.36</v>
      </c>
      <c r="F37" s="3">
        <f t="shared" si="18"/>
        <v>0</v>
      </c>
      <c r="G37" s="2">
        <v>0.8</v>
      </c>
      <c r="H37" s="2">
        <v>10</v>
      </c>
      <c r="I37" s="2">
        <v>3.05</v>
      </c>
      <c r="J37" s="3">
        <f t="shared" si="19"/>
        <v>1.1529014003673093</v>
      </c>
      <c r="K37" s="2">
        <v>1.03</v>
      </c>
      <c r="L37" s="2">
        <f t="shared" si="1"/>
        <v>90</v>
      </c>
      <c r="M37" s="2">
        <v>4.34</v>
      </c>
      <c r="N37" s="7">
        <f t="shared" si="2"/>
        <v>4.2109999999999994</v>
      </c>
      <c r="O37" s="3">
        <f t="shared" si="3"/>
        <v>14.7646979338843</v>
      </c>
      <c r="P37" s="7">
        <f t="shared" si="4"/>
        <v>15.917599334251609</v>
      </c>
      <c r="Q37" s="2">
        <v>2.33</v>
      </c>
      <c r="R37" s="6">
        <f t="shared" si="5"/>
        <v>2.2000000000000002</v>
      </c>
      <c r="S37" s="6">
        <f t="shared" si="6"/>
        <v>0.69300084175084187</v>
      </c>
      <c r="T37" s="4">
        <f t="shared" si="20"/>
        <v>30187.116666666672</v>
      </c>
      <c r="U37" s="6">
        <v>2.36</v>
      </c>
      <c r="V37" s="6">
        <v>3.05</v>
      </c>
      <c r="W37" s="6">
        <v>4.34</v>
      </c>
      <c r="X37" s="7">
        <f t="shared" si="7"/>
        <v>15.917599334251603</v>
      </c>
      <c r="Y37" s="6">
        <f t="shared" si="8"/>
        <v>0.77805094505662697</v>
      </c>
      <c r="Z37" s="4">
        <f t="shared" si="21"/>
        <v>33891.89916666667</v>
      </c>
      <c r="AA37" s="6">
        <f t="shared" si="9"/>
        <v>1.0700562997398226</v>
      </c>
      <c r="AB37" s="4">
        <f t="shared" si="22"/>
        <v>46611.652416666671</v>
      </c>
      <c r="AC37" s="2">
        <v>2.29</v>
      </c>
      <c r="AD37" s="2">
        <v>2.59</v>
      </c>
      <c r="AE37" s="2">
        <v>3.62</v>
      </c>
      <c r="AF37" s="11">
        <f t="shared" si="10"/>
        <v>148191.29999999999</v>
      </c>
      <c r="AG37" s="5">
        <v>0.42</v>
      </c>
      <c r="AH37" s="11">
        <f t="shared" si="23"/>
        <v>5186.6954999999989</v>
      </c>
      <c r="AI37" s="12">
        <f t="shared" si="24"/>
        <v>0.11907014462809914</v>
      </c>
    </row>
    <row r="38" spans="1:39" x14ac:dyDescent="0.55000000000000004">
      <c r="A38" s="2" t="s">
        <v>98</v>
      </c>
      <c r="B38" s="4">
        <v>295189</v>
      </c>
      <c r="C38" s="7">
        <f t="shared" si="11"/>
        <v>6.7766069788797063</v>
      </c>
      <c r="D38" s="2">
        <v>22.5</v>
      </c>
      <c r="E38" s="2">
        <v>2.36</v>
      </c>
      <c r="F38" s="3">
        <f t="shared" ref="F38" si="25">E38*C38*D38/100</f>
        <v>3.5983783057851237</v>
      </c>
      <c r="G38" s="2">
        <v>0.8</v>
      </c>
      <c r="H38" s="2">
        <v>22.5</v>
      </c>
      <c r="I38" s="2">
        <v>3.05</v>
      </c>
      <c r="J38" s="3">
        <f t="shared" ref="J38" si="26">C38*H38*I38/100</f>
        <v>4.6504465392561984</v>
      </c>
      <c r="K38" s="2">
        <v>1.03</v>
      </c>
      <c r="L38" s="2">
        <f t="shared" si="1"/>
        <v>55</v>
      </c>
      <c r="M38" s="2">
        <v>4.34</v>
      </c>
      <c r="N38" s="7">
        <f t="shared" ref="N38" si="27">(E38*D38+H38*I38+M38*L38)/100</f>
        <v>3.6042499999999995</v>
      </c>
      <c r="O38" s="3">
        <f t="shared" ref="O38" si="28">M38*C38*L38/100</f>
        <v>16.175760858585861</v>
      </c>
      <c r="P38" s="7">
        <f t="shared" ref="P38" si="29">F38+J38+O38</f>
        <v>24.424585703627184</v>
      </c>
      <c r="Q38" s="2">
        <v>2.33</v>
      </c>
      <c r="R38" s="6">
        <f t="shared" ref="R38" si="30">(G38*D38+K38*H38+Q38*L38)/100</f>
        <v>1.6932499999999999</v>
      </c>
      <c r="S38" s="6">
        <f t="shared" ref="S38" si="31">R38*C38/12</f>
        <v>0.95620748058233851</v>
      </c>
      <c r="T38" s="4">
        <f t="shared" ref="T38" si="32">S38*43560</f>
        <v>41652.397854166666</v>
      </c>
      <c r="U38" s="6">
        <v>2.36</v>
      </c>
      <c r="V38" s="6">
        <v>3.05</v>
      </c>
      <c r="W38" s="6">
        <v>4.34</v>
      </c>
      <c r="X38" s="7">
        <f t="shared" ref="X38" si="33">(U38*D38*C38+V38*H38*C38+W38*L38*C38)/100</f>
        <v>24.42458570362718</v>
      </c>
      <c r="Y38" s="6">
        <f t="shared" ref="Y38" si="34">S38+L38*C38/100*(AD38-AC38)/12</f>
        <v>1.0493858265419345</v>
      </c>
      <c r="Z38" s="4">
        <f t="shared" ref="Z38" si="35">Y38*43560</f>
        <v>45711.246604166663</v>
      </c>
      <c r="AA38" s="6">
        <f t="shared" ref="AA38" si="36">S38+L38*C38/100*(AE38-AC38)/12</f>
        <v>1.3692981476698804</v>
      </c>
      <c r="AB38" s="4">
        <f t="shared" ref="AB38" si="37">AA38*43560</f>
        <v>59646.627312499993</v>
      </c>
      <c r="AC38" s="2">
        <v>2.29</v>
      </c>
      <c r="AD38" s="2">
        <v>2.59</v>
      </c>
      <c r="AE38" s="2">
        <v>3.62</v>
      </c>
      <c r="AF38" s="11">
        <f t="shared" ref="AF38" si="38">B38*L38/100</f>
        <v>162353.95000000001</v>
      </c>
      <c r="AG38" s="5">
        <v>0.42</v>
      </c>
      <c r="AH38" s="11">
        <f t="shared" ref="AH38" si="39">AF38*AG38/12</f>
        <v>5682.38825</v>
      </c>
      <c r="AI38" s="12">
        <f t="shared" ref="AI38" si="40">AH38/43560</f>
        <v>0.13044968434343435</v>
      </c>
    </row>
    <row r="39" spans="1:39" x14ac:dyDescent="0.55000000000000004">
      <c r="A39" s="2" t="s">
        <v>99</v>
      </c>
      <c r="B39" s="4">
        <v>1238042</v>
      </c>
      <c r="C39" s="7">
        <f t="shared" si="11"/>
        <v>28.421533516988063</v>
      </c>
      <c r="D39" s="2"/>
      <c r="E39" s="2"/>
      <c r="F39" s="3"/>
      <c r="G39" s="2"/>
      <c r="H39" s="2"/>
      <c r="I39" s="2"/>
      <c r="J39" s="3"/>
      <c r="K39" s="2"/>
      <c r="L39" s="2"/>
      <c r="M39" s="2"/>
      <c r="N39" s="3"/>
      <c r="O39" s="3"/>
      <c r="P39" s="3">
        <f>SUM(P36:P38)</f>
        <v>104.73191270661157</v>
      </c>
      <c r="Q39" s="2"/>
      <c r="R39" s="6"/>
      <c r="S39" s="6"/>
      <c r="T39" s="6"/>
      <c r="U39" s="6"/>
      <c r="V39" s="6"/>
      <c r="W39" s="6"/>
      <c r="X39" s="7"/>
      <c r="Y39" s="6"/>
      <c r="Z39" s="4"/>
      <c r="AA39" s="6">
        <f>SUM(AA36:AA38)</f>
        <v>6.0491898769895931</v>
      </c>
      <c r="AB39" s="4"/>
      <c r="AC39" s="2"/>
      <c r="AD39" s="2"/>
      <c r="AE39" s="2"/>
      <c r="AF39" s="11"/>
      <c r="AG39" s="5"/>
      <c r="AH39" s="11"/>
      <c r="AI39" s="12">
        <f>SUM(AI4:AI13)</f>
        <v>0.76161446280991751</v>
      </c>
    </row>
    <row r="40" spans="1:39" x14ac:dyDescent="0.55000000000000004">
      <c r="A40" s="2" t="s">
        <v>100</v>
      </c>
      <c r="B40" s="2"/>
      <c r="C40" s="7">
        <f t="shared" si="11"/>
        <v>0</v>
      </c>
      <c r="D40" s="2"/>
      <c r="E40" s="2"/>
      <c r="F40" s="3"/>
      <c r="G40" s="2"/>
      <c r="H40" s="2"/>
      <c r="I40" s="2"/>
      <c r="J40" s="3"/>
      <c r="K40" s="2"/>
      <c r="L40" s="2"/>
      <c r="M40" s="2"/>
      <c r="N40" s="3"/>
      <c r="O40" s="3"/>
      <c r="P40" s="3"/>
      <c r="Q40" s="2"/>
      <c r="R40" s="6"/>
      <c r="S40" s="6"/>
      <c r="T40" s="6"/>
      <c r="U40" s="6"/>
      <c r="V40" s="6"/>
      <c r="W40" s="6"/>
      <c r="X40" s="7"/>
      <c r="Y40" s="6"/>
      <c r="Z40" s="4"/>
      <c r="AA40" s="6"/>
      <c r="AB40" s="4"/>
      <c r="AC40" s="2"/>
      <c r="AD40" s="2"/>
      <c r="AE40" s="2"/>
      <c r="AF40" s="11"/>
      <c r="AG40" s="5"/>
      <c r="AH40" s="11"/>
      <c r="AI40" s="12"/>
    </row>
    <row r="41" spans="1:39" x14ac:dyDescent="0.55000000000000004">
      <c r="A41" s="2" t="s">
        <v>101</v>
      </c>
      <c r="B41" s="4">
        <v>130586</v>
      </c>
      <c r="C41" s="7">
        <f t="shared" si="11"/>
        <v>2.9978420569329662</v>
      </c>
      <c r="D41" s="2">
        <v>0</v>
      </c>
      <c r="E41" s="2">
        <v>2.36</v>
      </c>
      <c r="F41" s="3">
        <f t="shared" ref="F41:F42" si="41">E41*C41*D41/100</f>
        <v>0</v>
      </c>
      <c r="G41" s="2">
        <v>0.8</v>
      </c>
      <c r="H41" s="2">
        <v>10</v>
      </c>
      <c r="I41" s="2">
        <v>3.05</v>
      </c>
      <c r="J41" s="3">
        <f t="shared" ref="J41:J42" si="42">C41*H41*I41/100</f>
        <v>0.91434182736455472</v>
      </c>
      <c r="K41" s="2">
        <v>1.03</v>
      </c>
      <c r="L41" s="2">
        <f t="shared" ref="L41:L42" si="43">100-D41-H41</f>
        <v>90</v>
      </c>
      <c r="M41" s="2">
        <v>4.34</v>
      </c>
      <c r="N41" s="7">
        <f t="shared" ref="N41:N42" si="44">(E41*D41+H41*I41+M41*L41)/100</f>
        <v>4.2109999999999994</v>
      </c>
      <c r="O41" s="3">
        <f t="shared" ref="O41:O42" si="45">M41*C41*L41/100</f>
        <v>11.709571074380165</v>
      </c>
      <c r="P41" s="7">
        <f t="shared" ref="P41:P42" si="46">F41+J41+O41</f>
        <v>12.623912901744719</v>
      </c>
      <c r="Q41" s="2">
        <v>2.33</v>
      </c>
      <c r="R41" s="6">
        <f t="shared" ref="R41:R42" si="47">(G41*D41+K41*H41+Q41*L41)/100</f>
        <v>2.2000000000000002</v>
      </c>
      <c r="S41" s="6">
        <f t="shared" ref="S41:S42" si="48">R41*C41/12</f>
        <v>0.54960437710437715</v>
      </c>
      <c r="T41" s="4">
        <f t="shared" ref="T41:T42" si="49">S41*43560</f>
        <v>23940.76666666667</v>
      </c>
      <c r="U41" s="6">
        <v>2.36</v>
      </c>
      <c r="V41" s="6">
        <v>3.05</v>
      </c>
      <c r="W41" s="6">
        <v>4.34</v>
      </c>
      <c r="X41" s="7">
        <f t="shared" ref="X41:X42" si="50">(U41*D41*C41+V41*H41*C41+W41*L41*C41)/100</f>
        <v>12.62391290174472</v>
      </c>
      <c r="Y41" s="6">
        <f t="shared" ref="Y41:Y42" si="51">S41+L41*C41/100*(AD41-AC41)/12</f>
        <v>0.61705582338536891</v>
      </c>
      <c r="Z41" s="6">
        <v>4.34</v>
      </c>
      <c r="AA41" s="6">
        <f t="shared" ref="AA41:AA42" si="52">S41+L41*C41/100*(AE41-AC41)/12</f>
        <v>0.84863912228344063</v>
      </c>
      <c r="AB41" s="4">
        <f t="shared" ref="AB41:AB42" si="53">AA41*43560</f>
        <v>36966.720166666673</v>
      </c>
      <c r="AC41" s="2">
        <v>2.29</v>
      </c>
      <c r="AD41" s="2">
        <v>2.59</v>
      </c>
      <c r="AE41" s="2">
        <v>3.62</v>
      </c>
      <c r="AF41" s="11">
        <f t="shared" ref="AF41:AF42" si="54">B41*L41/100</f>
        <v>117527.4</v>
      </c>
      <c r="AG41" s="2">
        <v>2.59</v>
      </c>
      <c r="AH41" s="2">
        <v>3.62</v>
      </c>
      <c r="AI41" s="11">
        <f t="shared" ref="AI41:AI42" si="55">E41*O41/100</f>
        <v>0.27634587735537186</v>
      </c>
      <c r="AJ41" s="5">
        <v>24.42</v>
      </c>
      <c r="AK41" s="11">
        <f t="shared" ref="AK41:AK42" si="56">AI41*AJ41/12</f>
        <v>0.56236386041818176</v>
      </c>
      <c r="AL41" s="12">
        <f t="shared" ref="AL41:AL42" si="57">AK41/43560</f>
        <v>1.2910097805743383E-5</v>
      </c>
    </row>
    <row r="42" spans="1:39" x14ac:dyDescent="0.55000000000000004">
      <c r="A42" s="2" t="s">
        <v>102</v>
      </c>
      <c r="B42" s="4">
        <v>283977</v>
      </c>
      <c r="C42" s="7">
        <f t="shared" si="11"/>
        <v>6.5192148760330575</v>
      </c>
      <c r="D42" s="2">
        <v>22.5</v>
      </c>
      <c r="E42" s="2">
        <v>2.36</v>
      </c>
      <c r="F42" s="3">
        <f t="shared" si="41"/>
        <v>3.4617030991735533</v>
      </c>
      <c r="G42" s="2">
        <v>0.8</v>
      </c>
      <c r="H42" s="2">
        <v>22.5</v>
      </c>
      <c r="I42" s="2">
        <v>3.05</v>
      </c>
      <c r="J42" s="3">
        <f t="shared" si="42"/>
        <v>4.4738112086776853</v>
      </c>
      <c r="K42" s="2">
        <v>1.03</v>
      </c>
      <c r="L42" s="2">
        <f t="shared" si="43"/>
        <v>55</v>
      </c>
      <c r="M42" s="2">
        <v>4.34</v>
      </c>
      <c r="N42" s="7">
        <f t="shared" si="44"/>
        <v>3.6042499999999995</v>
      </c>
      <c r="O42" s="3">
        <f t="shared" si="45"/>
        <v>15.56136590909091</v>
      </c>
      <c r="P42" s="7">
        <f t="shared" si="46"/>
        <v>23.496880216942149</v>
      </c>
      <c r="Q42" s="2">
        <v>2.33</v>
      </c>
      <c r="R42" s="6">
        <f t="shared" si="47"/>
        <v>1.6932499999999999</v>
      </c>
      <c r="S42" s="6">
        <f t="shared" si="48"/>
        <v>0.91988838240358117</v>
      </c>
      <c r="T42" s="4">
        <f t="shared" si="49"/>
        <v>40070.337937499993</v>
      </c>
      <c r="U42" s="6">
        <v>2.36</v>
      </c>
      <c r="V42" s="6">
        <v>3.05</v>
      </c>
      <c r="W42" s="6">
        <v>4.34</v>
      </c>
      <c r="X42" s="7">
        <f t="shared" si="50"/>
        <v>23.496880216942145</v>
      </c>
      <c r="Y42" s="6">
        <f t="shared" si="51"/>
        <v>1.0095275869490357</v>
      </c>
      <c r="Z42" s="6">
        <v>4.34</v>
      </c>
      <c r="AA42" s="6">
        <f t="shared" si="52"/>
        <v>1.3172888558884297</v>
      </c>
      <c r="AB42" s="4">
        <f t="shared" si="53"/>
        <v>57381.102562499997</v>
      </c>
      <c r="AC42" s="2">
        <v>2.29</v>
      </c>
      <c r="AD42" s="2">
        <v>2.59</v>
      </c>
      <c r="AE42" s="2">
        <v>3.62</v>
      </c>
      <c r="AF42" s="11">
        <f t="shared" si="54"/>
        <v>156187.35</v>
      </c>
      <c r="AG42" s="2">
        <v>2.59</v>
      </c>
      <c r="AH42" s="2">
        <v>3.62</v>
      </c>
      <c r="AI42" s="11">
        <f t="shared" si="55"/>
        <v>0.36724823545454549</v>
      </c>
      <c r="AJ42" s="5">
        <v>25.42</v>
      </c>
      <c r="AK42" s="11">
        <f t="shared" si="56"/>
        <v>0.77795417877121231</v>
      </c>
      <c r="AL42" s="12">
        <f t="shared" si="57"/>
        <v>1.7859370495206894E-5</v>
      </c>
    </row>
    <row r="43" spans="1:39" x14ac:dyDescent="0.55000000000000004">
      <c r="A43" s="2" t="s">
        <v>103</v>
      </c>
      <c r="B43" s="14">
        <v>414563</v>
      </c>
      <c r="C43" s="7">
        <f t="shared" si="11"/>
        <v>9.5170569329660246</v>
      </c>
      <c r="D43" s="2"/>
      <c r="E43" s="2"/>
      <c r="F43" s="3"/>
      <c r="G43" s="2"/>
      <c r="H43" s="2"/>
      <c r="I43" s="2"/>
      <c r="J43" s="3"/>
      <c r="K43" s="2"/>
      <c r="L43" s="2"/>
      <c r="M43" s="2"/>
      <c r="N43" s="3"/>
      <c r="O43" s="3"/>
      <c r="P43" s="3">
        <f>SUM(P41:P42)</f>
        <v>36.120793118686869</v>
      </c>
      <c r="Q43" s="2"/>
      <c r="R43" s="6"/>
      <c r="S43" s="6"/>
      <c r="T43" s="6"/>
      <c r="U43" s="6"/>
      <c r="V43" s="6"/>
      <c r="W43" s="6"/>
      <c r="X43" s="7"/>
      <c r="Y43" s="6"/>
      <c r="Z43" s="4"/>
      <c r="AA43" s="6">
        <f>SUM(AA41:AA42)</f>
        <v>2.1659279781718705</v>
      </c>
      <c r="AB43" s="4"/>
      <c r="AC43" s="2"/>
      <c r="AD43" s="2"/>
      <c r="AE43" s="2"/>
      <c r="AF43" s="11"/>
      <c r="AG43" s="5"/>
      <c r="AH43" s="11"/>
      <c r="AI43" s="12"/>
    </row>
    <row r="44" spans="1:39" x14ac:dyDescent="0.55000000000000004">
      <c r="A44" s="2"/>
      <c r="B44" s="2"/>
      <c r="C44" s="7">
        <f t="shared" si="11"/>
        <v>0</v>
      </c>
      <c r="D44" s="2"/>
      <c r="E44" s="2"/>
      <c r="F44" s="3"/>
      <c r="G44" s="2"/>
      <c r="H44" s="2"/>
      <c r="I44" s="2"/>
      <c r="J44" s="3"/>
      <c r="K44" s="2"/>
      <c r="L44" s="2"/>
      <c r="M44" s="2"/>
      <c r="N44" s="3"/>
      <c r="O44" s="3"/>
      <c r="P44" s="3"/>
      <c r="Q44" s="2"/>
      <c r="R44" s="6"/>
      <c r="S44" s="6"/>
      <c r="T44" s="6"/>
      <c r="U44" s="6"/>
      <c r="V44" s="6"/>
      <c r="W44" s="6"/>
      <c r="X44" s="7"/>
      <c r="Y44" s="6"/>
      <c r="Z44" s="4"/>
      <c r="AA44" s="6"/>
      <c r="AB44" s="4"/>
      <c r="AC44" s="2"/>
      <c r="AD44" s="2"/>
      <c r="AE44" s="2"/>
      <c r="AF44" s="11"/>
      <c r="AG44" s="5"/>
      <c r="AH44" s="11"/>
      <c r="AI44" s="12"/>
    </row>
    <row r="45" spans="1:39" x14ac:dyDescent="0.55000000000000004">
      <c r="A45" s="2" t="s">
        <v>104</v>
      </c>
      <c r="B45" s="17">
        <f>SUM(B5:B44)/2+B4</f>
        <v>8337377</v>
      </c>
      <c r="C45" s="7">
        <f t="shared" si="11"/>
        <v>191.39983930211204</v>
      </c>
      <c r="D45" s="2"/>
      <c r="E45" s="2"/>
      <c r="F45" s="3"/>
      <c r="G45" s="2"/>
      <c r="H45" s="2"/>
      <c r="I45" s="2"/>
      <c r="J45" s="3"/>
      <c r="K45" s="2"/>
      <c r="L45" s="2"/>
      <c r="M45" s="2"/>
      <c r="N45" s="3"/>
      <c r="O45" s="3"/>
      <c r="P45" s="16">
        <f>SUM(P5:P44)/2+P4</f>
        <v>709.98810700757599</v>
      </c>
      <c r="Q45" s="2"/>
      <c r="R45" s="6"/>
      <c r="S45" s="6"/>
      <c r="T45" s="6"/>
      <c r="U45" s="6"/>
      <c r="V45" s="6"/>
      <c r="W45" s="6"/>
      <c r="X45" s="7"/>
      <c r="Y45" s="6"/>
      <c r="Z45" s="4"/>
      <c r="AA45" s="16">
        <f>SUM(AA5:AA44)/2+AA4</f>
        <v>41.367160016356749</v>
      </c>
      <c r="AB45" s="4"/>
      <c r="AC45" s="2"/>
      <c r="AD45" s="2"/>
      <c r="AE45" s="2"/>
      <c r="AF45" s="11"/>
      <c r="AG45" s="5"/>
      <c r="AH45" s="11"/>
      <c r="AI45" s="12"/>
    </row>
    <row r="46" spans="1:39" x14ac:dyDescent="0.55000000000000004">
      <c r="A46" s="2"/>
      <c r="B46" s="2"/>
      <c r="C46" s="7"/>
      <c r="D46" s="2"/>
      <c r="E46" s="2"/>
      <c r="F46" s="3"/>
      <c r="G46" s="2"/>
      <c r="H46" s="2"/>
      <c r="I46" s="2"/>
      <c r="J46" s="3"/>
      <c r="K46" s="2"/>
      <c r="L46" s="2"/>
      <c r="M46" s="2"/>
      <c r="N46" s="3"/>
      <c r="O46" s="3"/>
      <c r="P46" s="3"/>
      <c r="Q46" s="2"/>
      <c r="R46" s="6"/>
      <c r="S46" s="6"/>
      <c r="T46" s="6"/>
      <c r="U46" s="6"/>
      <c r="V46" s="6"/>
      <c r="W46" s="6"/>
      <c r="X46" s="7"/>
      <c r="Y46" s="6"/>
      <c r="Z46" s="4"/>
      <c r="AA46" s="6"/>
      <c r="AB46" s="4"/>
      <c r="AC46" s="2"/>
      <c r="AD46" s="2"/>
      <c r="AE46" s="2"/>
      <c r="AF46" s="11"/>
      <c r="AG46" s="5"/>
      <c r="AH46" s="11"/>
      <c r="AI46" s="12"/>
    </row>
    <row r="47" spans="1:39" x14ac:dyDescent="0.55000000000000004">
      <c r="A47" s="18"/>
      <c r="B47" s="18"/>
      <c r="C47" s="19"/>
      <c r="D47" s="18"/>
      <c r="E47" s="18"/>
      <c r="F47" s="20"/>
      <c r="G47" s="18"/>
      <c r="H47" s="18"/>
      <c r="I47" s="18"/>
      <c r="J47" s="20"/>
      <c r="K47" s="18"/>
      <c r="L47" s="18"/>
      <c r="M47" s="18"/>
      <c r="N47" s="20"/>
      <c r="O47" s="20"/>
      <c r="P47" s="20"/>
      <c r="Q47" s="18"/>
      <c r="R47" s="21"/>
      <c r="S47" s="21"/>
      <c r="T47" s="21"/>
      <c r="U47" s="21"/>
      <c r="V47" s="21"/>
      <c r="W47" s="21"/>
      <c r="X47" s="19"/>
      <c r="Y47" s="21"/>
      <c r="Z47" s="22"/>
      <c r="AA47" s="21"/>
      <c r="AB47" s="22"/>
      <c r="AC47" s="18"/>
      <c r="AD47" s="18"/>
      <c r="AE47" s="18"/>
      <c r="AF47" s="23"/>
      <c r="AG47" s="24"/>
      <c r="AH47" s="23"/>
      <c r="AI47" s="25"/>
      <c r="AJ47" s="26"/>
      <c r="AK47" s="26"/>
      <c r="AL47" s="26"/>
      <c r="AM47" s="26"/>
    </row>
    <row r="48" spans="1:39" x14ac:dyDescent="0.55000000000000004">
      <c r="A48" s="2" t="s">
        <v>56</v>
      </c>
      <c r="B48" s="2"/>
      <c r="C48" s="7">
        <f t="shared" si="11"/>
        <v>0</v>
      </c>
      <c r="D48" s="2"/>
      <c r="E48" s="2"/>
      <c r="F48" s="3"/>
      <c r="G48" s="2"/>
      <c r="H48" s="2"/>
      <c r="I48" s="2"/>
      <c r="J48" s="3"/>
      <c r="K48" s="2"/>
      <c r="L48" s="2"/>
      <c r="M48" s="2"/>
      <c r="N48" s="3"/>
      <c r="O48" s="3"/>
      <c r="P48" s="3"/>
      <c r="Q48" s="2"/>
      <c r="R48" s="6"/>
      <c r="S48" s="6"/>
      <c r="T48" s="6"/>
      <c r="U48" s="6"/>
      <c r="V48" s="6"/>
      <c r="W48" s="6"/>
      <c r="X48" s="7"/>
      <c r="Y48" s="6"/>
      <c r="Z48" s="4"/>
      <c r="AA48" s="6"/>
      <c r="AB48" s="4"/>
      <c r="AC48" s="2"/>
      <c r="AD48" s="2"/>
      <c r="AE48" s="2"/>
      <c r="AF48" s="11"/>
      <c r="AG48" s="5"/>
      <c r="AH48" s="11"/>
      <c r="AI48" s="12"/>
    </row>
    <row r="49" spans="1:35" x14ac:dyDescent="0.55000000000000004">
      <c r="A49" s="2">
        <v>1</v>
      </c>
      <c r="B49" s="2">
        <v>45574</v>
      </c>
      <c r="C49" s="7">
        <f t="shared" si="11"/>
        <v>1.0462350780532599</v>
      </c>
      <c r="D49" s="2">
        <v>0</v>
      </c>
      <c r="E49" s="2">
        <v>2.36</v>
      </c>
      <c r="F49" s="3">
        <f t="shared" si="0"/>
        <v>0</v>
      </c>
      <c r="G49" s="2">
        <v>0.8</v>
      </c>
      <c r="H49" s="2">
        <v>10</v>
      </c>
      <c r="I49" s="2">
        <v>3.05</v>
      </c>
      <c r="J49" s="3">
        <f t="shared" si="12"/>
        <v>0.31910169880624428</v>
      </c>
      <c r="K49" s="2">
        <v>1.03</v>
      </c>
      <c r="L49" s="2">
        <f>100-D49-H49</f>
        <v>90</v>
      </c>
      <c r="M49" s="2">
        <v>4.34</v>
      </c>
      <c r="N49" s="3">
        <f>(E49*D49+H49*I49+M49*L49)/100</f>
        <v>4.2109999999999994</v>
      </c>
      <c r="O49" s="3">
        <f>M49*C49*L49/100</f>
        <v>4.0865942148760332</v>
      </c>
      <c r="P49" s="3">
        <f>F49+J49+O49</f>
        <v>4.405695913682278</v>
      </c>
      <c r="Q49" s="2">
        <v>2.33</v>
      </c>
      <c r="R49" s="6">
        <f>(G49*D49+K49*H49+Q49*L49)/100</f>
        <v>2.2000000000000002</v>
      </c>
      <c r="S49" s="6">
        <f>R49*C49/12</f>
        <v>0.19180976430976435</v>
      </c>
      <c r="T49" s="6"/>
      <c r="U49" s="6">
        <v>2.36</v>
      </c>
      <c r="V49" s="6">
        <v>3.05</v>
      </c>
      <c r="W49" s="6">
        <v>4.34</v>
      </c>
      <c r="X49" s="7">
        <f>(U49*D49*C49+V49*H49*C49+W49*L49*C49)/100</f>
        <v>4.4056959136822771</v>
      </c>
      <c r="Y49" s="6">
        <f>S49+L49*C49/100*(AD49-AC49)/12</f>
        <v>0.21535005356596268</v>
      </c>
      <c r="Z49" s="4">
        <f t="shared" si="14"/>
        <v>9380.6483333333344</v>
      </c>
      <c r="AA49" s="6">
        <f>S49+L49*C49/100*(AE49-AC49)/12</f>
        <v>0.29617171334557701</v>
      </c>
      <c r="AB49" s="4">
        <f t="shared" si="15"/>
        <v>12901.239833333335</v>
      </c>
      <c r="AC49" s="2">
        <v>2.29</v>
      </c>
      <c r="AD49" s="2">
        <v>2.59</v>
      </c>
      <c r="AE49" s="2">
        <v>3.62</v>
      </c>
      <c r="AF49" s="11">
        <f>B49*L49/100</f>
        <v>41016.6</v>
      </c>
      <c r="AG49" s="5">
        <v>0.42</v>
      </c>
      <c r="AH49" s="11">
        <f t="shared" si="16"/>
        <v>1435.5809999999999</v>
      </c>
      <c r="AI49" s="12">
        <f t="shared" si="17"/>
        <v>3.2956404958677681E-2</v>
      </c>
    </row>
    <row r="50" spans="1:35" x14ac:dyDescent="0.55000000000000004">
      <c r="A50" s="2">
        <v>2</v>
      </c>
      <c r="B50" s="2">
        <v>67702</v>
      </c>
      <c r="C50" s="7">
        <f t="shared" si="11"/>
        <v>1.5542240587695133</v>
      </c>
      <c r="D50" s="2">
        <v>0</v>
      </c>
      <c r="E50" s="2">
        <v>2.36</v>
      </c>
      <c r="F50" s="3">
        <f t="shared" si="0"/>
        <v>0</v>
      </c>
      <c r="G50" s="2">
        <v>0.8</v>
      </c>
      <c r="H50" s="2">
        <v>10</v>
      </c>
      <c r="I50" s="2">
        <v>3.05</v>
      </c>
      <c r="J50" s="3">
        <f t="shared" si="12"/>
        <v>0.47403833792470151</v>
      </c>
      <c r="K50" s="2">
        <v>1.03</v>
      </c>
      <c r="L50" s="2">
        <f>100-D50-H50</f>
        <v>90</v>
      </c>
      <c r="M50" s="2">
        <v>4.34</v>
      </c>
      <c r="N50" s="3">
        <f>(E50*D50+H50*I50+M50*L50)/100</f>
        <v>4.2109999999999994</v>
      </c>
      <c r="O50" s="3">
        <f>M50*C50*L50/100</f>
        <v>6.070799173553719</v>
      </c>
      <c r="P50" s="3">
        <f>F50+J50+O50</f>
        <v>6.5448375114784207</v>
      </c>
      <c r="Q50" s="2">
        <v>2.33</v>
      </c>
      <c r="R50" s="6">
        <f>(G50*D50+K50*H50+Q50*L50)/100</f>
        <v>2.2000000000000002</v>
      </c>
      <c r="S50" s="6">
        <f>R50*C50/12</f>
        <v>0.28494107744107749</v>
      </c>
      <c r="T50" s="6"/>
      <c r="U50" s="6">
        <v>2.36</v>
      </c>
      <c r="V50" s="6">
        <v>3.05</v>
      </c>
      <c r="W50" s="6">
        <v>4.34</v>
      </c>
      <c r="X50" s="7">
        <f>(U50*D50*C50+V50*H50*C50+W50*L50*C50)/100</f>
        <v>6.5448375114784199</v>
      </c>
      <c r="Y50" s="6">
        <f>S50+L50*C50/100*(AD50-AC50)/12</f>
        <v>0.31991111876339151</v>
      </c>
      <c r="Z50" s="4">
        <f t="shared" si="14"/>
        <v>13935.328333333335</v>
      </c>
      <c r="AA50" s="6">
        <f>S50+L50*C50/100*(AE50-AC50)/12</f>
        <v>0.43997492730333643</v>
      </c>
      <c r="AB50" s="4">
        <f t="shared" si="15"/>
        <v>19165.307833333336</v>
      </c>
      <c r="AC50" s="2">
        <v>2.29</v>
      </c>
      <c r="AD50" s="2">
        <v>2.59</v>
      </c>
      <c r="AE50" s="2">
        <v>3.62</v>
      </c>
      <c r="AF50" s="11">
        <f>B50*L50/100</f>
        <v>60931.8</v>
      </c>
      <c r="AG50" s="5">
        <v>0.42</v>
      </c>
      <c r="AH50" s="11">
        <f t="shared" si="16"/>
        <v>2132.6129999999998</v>
      </c>
      <c r="AI50" s="12">
        <f t="shared" si="17"/>
        <v>4.8958057851239668E-2</v>
      </c>
    </row>
    <row r="51" spans="1:35" x14ac:dyDescent="0.55000000000000004">
      <c r="A51" s="2">
        <v>3</v>
      </c>
      <c r="B51" s="2">
        <v>37728</v>
      </c>
      <c r="C51" s="7">
        <f t="shared" si="11"/>
        <v>0.86611570247933889</v>
      </c>
      <c r="D51" s="2">
        <v>0</v>
      </c>
      <c r="E51" s="2">
        <v>2.36</v>
      </c>
      <c r="F51" s="3">
        <f t="shared" si="0"/>
        <v>0</v>
      </c>
      <c r="G51" s="2">
        <v>0.8</v>
      </c>
      <c r="H51" s="2">
        <v>10</v>
      </c>
      <c r="I51" s="2">
        <v>3.05</v>
      </c>
      <c r="J51" s="3">
        <f t="shared" si="12"/>
        <v>0.26416528925619837</v>
      </c>
      <c r="K51" s="2">
        <v>1.03</v>
      </c>
      <c r="L51" s="2">
        <f>100-D51-H51</f>
        <v>90</v>
      </c>
      <c r="M51" s="2">
        <v>4.34</v>
      </c>
      <c r="N51" s="3">
        <f>(E51*D51+H51*I51+M51*L51)/100</f>
        <v>4.2109999999999994</v>
      </c>
      <c r="O51" s="3">
        <f>M51*C51*L51/100</f>
        <v>3.3830479338842974</v>
      </c>
      <c r="P51" s="3">
        <f>F51+J51+O51</f>
        <v>3.6472132231404957</v>
      </c>
      <c r="Q51" s="2">
        <v>2.33</v>
      </c>
      <c r="R51" s="6">
        <f>(G51*D51+K51*H51+Q51*L51)/100</f>
        <v>2.2000000000000002</v>
      </c>
      <c r="S51" s="6">
        <f>R51*C51/12</f>
        <v>0.15878787878787881</v>
      </c>
      <c r="T51" s="6"/>
      <c r="U51" s="6">
        <v>2.36</v>
      </c>
      <c r="V51" s="6">
        <v>3.05</v>
      </c>
      <c r="W51" s="6">
        <v>4.34</v>
      </c>
      <c r="X51" s="7">
        <f>(U51*D51*C51+V51*H51*C51+W51*L51*C51)/100</f>
        <v>3.6472132231404957</v>
      </c>
      <c r="Y51" s="6">
        <f>S51+L51*C51/100*(AD51-AC51)/12</f>
        <v>0.17827548209366392</v>
      </c>
      <c r="Z51" s="4">
        <f t="shared" si="14"/>
        <v>7765.68</v>
      </c>
      <c r="AA51" s="6">
        <f>S51+L51*C51/100*(AE51-AC51)/12</f>
        <v>0.24518292011019288</v>
      </c>
      <c r="AB51" s="4">
        <f t="shared" si="15"/>
        <v>10680.168000000001</v>
      </c>
      <c r="AC51" s="2">
        <v>2.29</v>
      </c>
      <c r="AD51" s="2">
        <v>2.59</v>
      </c>
      <c r="AE51" s="2">
        <v>3.62</v>
      </c>
      <c r="AF51" s="11">
        <f>B51*L51/100</f>
        <v>33955.199999999997</v>
      </c>
      <c r="AG51" s="5">
        <v>0.42</v>
      </c>
      <c r="AH51" s="11">
        <f t="shared" si="16"/>
        <v>1188.4319999999998</v>
      </c>
      <c r="AI51" s="12">
        <f t="shared" si="17"/>
        <v>2.7282644628099168E-2</v>
      </c>
    </row>
    <row r="52" spans="1:35" x14ac:dyDescent="0.55000000000000004">
      <c r="A52" s="2">
        <v>4</v>
      </c>
      <c r="B52" s="2">
        <v>40298</v>
      </c>
      <c r="C52" s="7">
        <f t="shared" si="11"/>
        <v>0.92511478420569326</v>
      </c>
      <c r="D52" s="2">
        <v>0</v>
      </c>
      <c r="E52" s="2">
        <v>2.36</v>
      </c>
      <c r="F52" s="3">
        <f t="shared" si="0"/>
        <v>0</v>
      </c>
      <c r="G52" s="2">
        <v>0.8</v>
      </c>
      <c r="H52" s="2">
        <v>10</v>
      </c>
      <c r="I52" s="2">
        <v>3.05</v>
      </c>
      <c r="J52" s="3">
        <f t="shared" si="12"/>
        <v>0.28216000918273643</v>
      </c>
      <c r="K52" s="2">
        <v>1.03</v>
      </c>
      <c r="L52" s="2">
        <f>100-D52-H52</f>
        <v>90</v>
      </c>
      <c r="M52" s="2">
        <v>4.34</v>
      </c>
      <c r="N52" s="3">
        <f>(E52*D52+H52*I52+M52*L52)/100</f>
        <v>4.2109999999999994</v>
      </c>
      <c r="O52" s="3">
        <f>M52*C52*L52/100</f>
        <v>3.6134983471074378</v>
      </c>
      <c r="P52" s="3">
        <f>F52+J52+O52</f>
        <v>3.8956583562901743</v>
      </c>
      <c r="Q52" s="2">
        <v>2.33</v>
      </c>
      <c r="R52" s="6">
        <f>(G52*D52+K52*H52+Q52*L52)/100</f>
        <v>2.2000000000000002</v>
      </c>
      <c r="S52" s="6">
        <f>R52*C52/12</f>
        <v>0.16960437710437712</v>
      </c>
      <c r="T52" s="6"/>
      <c r="U52" s="6">
        <v>2.36</v>
      </c>
      <c r="V52" s="6">
        <v>3.05</v>
      </c>
      <c r="W52" s="6">
        <v>4.34</v>
      </c>
      <c r="X52" s="7">
        <f>(U52*D52*C52+V52*H52*C52+W52*L52*C52)/100</f>
        <v>3.8956583562901743</v>
      </c>
      <c r="Y52" s="6">
        <f>S52+L52*C52/100*(AD52-AC52)/12</f>
        <v>0.1904194597490052</v>
      </c>
      <c r="Z52" s="4">
        <f t="shared" si="14"/>
        <v>8294.6716666666671</v>
      </c>
      <c r="AA52" s="6">
        <f>S52+L52*C52/100*(AE52-AC52)/12</f>
        <v>0.26188457682889504</v>
      </c>
      <c r="AB52" s="4">
        <f t="shared" si="15"/>
        <v>11407.692166666668</v>
      </c>
      <c r="AC52" s="2">
        <v>2.29</v>
      </c>
      <c r="AD52" s="2">
        <v>2.59</v>
      </c>
      <c r="AE52" s="2">
        <v>3.62</v>
      </c>
      <c r="AF52" s="11">
        <f>B52*L52/100</f>
        <v>36268.199999999997</v>
      </c>
      <c r="AG52" s="5">
        <v>0.42</v>
      </c>
      <c r="AH52" s="11">
        <f t="shared" si="16"/>
        <v>1269.3869999999999</v>
      </c>
      <c r="AI52" s="12">
        <f t="shared" si="17"/>
        <v>2.9141115702479337E-2</v>
      </c>
    </row>
    <row r="53" spans="1:35" x14ac:dyDescent="0.55000000000000004">
      <c r="A53" s="5"/>
      <c r="B53" s="2">
        <f>SUM(B49:B52)</f>
        <v>191302</v>
      </c>
      <c r="C53" s="7">
        <f t="shared" si="11"/>
        <v>4.3916896235078049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>
        <f>SUM(X49:X52)</f>
        <v>18.493405004591366</v>
      </c>
      <c r="Y53" s="5"/>
      <c r="Z53" s="5"/>
      <c r="AA53" s="6">
        <f>SUM(AA49:AA52)</f>
        <v>1.2432141375880015</v>
      </c>
      <c r="AB53" s="5"/>
      <c r="AC53" s="5"/>
      <c r="AD53" s="5"/>
      <c r="AE53" s="5"/>
      <c r="AF53" s="5"/>
      <c r="AG53" s="5"/>
      <c r="AH53" s="5"/>
      <c r="AI53" s="5"/>
    </row>
    <row r="56" spans="1:35" x14ac:dyDescent="0.55000000000000004">
      <c r="B56" t="s">
        <v>30</v>
      </c>
    </row>
    <row r="57" spans="1:35" x14ac:dyDescent="0.55000000000000004">
      <c r="B57" s="5" t="s">
        <v>40</v>
      </c>
      <c r="C57" s="5" t="s">
        <v>23</v>
      </c>
      <c r="D57" s="5" t="s">
        <v>39</v>
      </c>
      <c r="E57" s="5" t="s">
        <v>41</v>
      </c>
      <c r="F57" s="5" t="s">
        <v>42</v>
      </c>
      <c r="G57" s="5" t="s">
        <v>44</v>
      </c>
      <c r="H57" s="5"/>
      <c r="I57" s="5"/>
      <c r="J57" s="5"/>
      <c r="K57" s="5"/>
      <c r="L57" s="5"/>
      <c r="M57" s="5" t="s">
        <v>43</v>
      </c>
      <c r="N57" s="5" t="s">
        <v>45</v>
      </c>
    </row>
    <row r="58" spans="1:35" x14ac:dyDescent="0.55000000000000004">
      <c r="B58" s="5"/>
      <c r="C58" s="5" t="s">
        <v>46</v>
      </c>
      <c r="D58" s="5" t="s">
        <v>47</v>
      </c>
      <c r="E58" s="5" t="s">
        <v>48</v>
      </c>
      <c r="F58" s="5"/>
      <c r="G58" s="5" t="s">
        <v>49</v>
      </c>
      <c r="H58" s="5"/>
      <c r="I58" s="5"/>
      <c r="J58" s="5"/>
      <c r="K58" s="5"/>
      <c r="L58" s="5"/>
      <c r="M58" s="5" t="s">
        <v>49</v>
      </c>
      <c r="N58" s="5" t="s">
        <v>50</v>
      </c>
    </row>
    <row r="59" spans="1:35" x14ac:dyDescent="0.55000000000000004">
      <c r="B59" s="5">
        <v>1</v>
      </c>
      <c r="C59" s="5">
        <v>18</v>
      </c>
      <c r="D59" s="5">
        <v>1.73</v>
      </c>
      <c r="E59" s="9">
        <f>3.14*(C59/12)^2/4</f>
        <v>1.7662500000000001</v>
      </c>
      <c r="F59" s="5">
        <f>C59/48</f>
        <v>0.375</v>
      </c>
      <c r="G59" s="9">
        <f>1.49*E59*F59^(2/3)*(D59/100)^(1/2)/$D$72</f>
        <v>13.846467404888632</v>
      </c>
      <c r="H59" s="9"/>
      <c r="I59" s="9"/>
      <c r="J59" s="9"/>
      <c r="K59" s="9"/>
      <c r="L59" s="5"/>
      <c r="M59" s="9">
        <f>X$6</f>
        <v>4.7773002295684117</v>
      </c>
      <c r="N59" s="9">
        <f t="shared" ref="N59:N64" si="58">M59/E59</f>
        <v>2.7047701228978975</v>
      </c>
    </row>
    <row r="60" spans="1:35" x14ac:dyDescent="0.55000000000000004">
      <c r="B60" s="5">
        <v>2</v>
      </c>
      <c r="C60" s="5">
        <v>18</v>
      </c>
      <c r="D60" s="5">
        <v>1.73</v>
      </c>
      <c r="E60" s="9">
        <f t="shared" ref="E60:E64" si="59">3.14*(C60/12)^2/4</f>
        <v>1.7662500000000001</v>
      </c>
      <c r="F60" s="5">
        <f t="shared" ref="F60:F64" si="60">C60/48</f>
        <v>0.375</v>
      </c>
      <c r="G60" s="9">
        <f t="shared" ref="G60:G64" si="61">1.49*E60*F60^(2/3)*(D60/100)^(1/2)/$D$72</f>
        <v>13.846467404888632</v>
      </c>
      <c r="H60" s="9"/>
      <c r="I60" s="9"/>
      <c r="J60" s="9"/>
      <c r="K60" s="9"/>
      <c r="L60" s="5"/>
      <c r="M60" s="9">
        <f t="shared" ref="M60:M61" si="62">X$6</f>
        <v>4.7773002295684117</v>
      </c>
      <c r="N60" s="9">
        <f t="shared" si="58"/>
        <v>2.7047701228978975</v>
      </c>
    </row>
    <row r="61" spans="1:35" x14ac:dyDescent="0.55000000000000004">
      <c r="B61" s="5">
        <v>3</v>
      </c>
      <c r="C61" s="5">
        <v>18</v>
      </c>
      <c r="D61" s="5">
        <v>1.73</v>
      </c>
      <c r="E61" s="9">
        <f t="shared" si="59"/>
        <v>1.7662500000000001</v>
      </c>
      <c r="F61" s="5">
        <f t="shared" si="60"/>
        <v>0.375</v>
      </c>
      <c r="G61" s="9">
        <f t="shared" si="61"/>
        <v>13.846467404888632</v>
      </c>
      <c r="H61" s="9"/>
      <c r="I61" s="9"/>
      <c r="J61" s="9"/>
      <c r="K61" s="9"/>
      <c r="L61" s="5"/>
      <c r="M61" s="9">
        <f t="shared" si="62"/>
        <v>4.7773002295684117</v>
      </c>
      <c r="N61" s="9">
        <f t="shared" si="58"/>
        <v>2.7047701228978975</v>
      </c>
    </row>
    <row r="62" spans="1:35" x14ac:dyDescent="0.55000000000000004">
      <c r="B62" s="5">
        <v>4</v>
      </c>
      <c r="C62" s="5">
        <v>18</v>
      </c>
      <c r="D62" s="5">
        <v>2</v>
      </c>
      <c r="E62" s="9">
        <f t="shared" si="59"/>
        <v>1.7662500000000001</v>
      </c>
      <c r="F62" s="5">
        <f t="shared" si="60"/>
        <v>0.375</v>
      </c>
      <c r="G62" s="9">
        <f t="shared" si="61"/>
        <v>14.887813987007171</v>
      </c>
      <c r="H62" s="9"/>
      <c r="I62" s="9"/>
      <c r="J62" s="9"/>
      <c r="K62" s="9"/>
      <c r="L62" s="5"/>
      <c r="M62" s="9">
        <f>X5</f>
        <v>0</v>
      </c>
      <c r="N62" s="9">
        <f t="shared" si="58"/>
        <v>0</v>
      </c>
    </row>
    <row r="63" spans="1:35" x14ac:dyDescent="0.55000000000000004">
      <c r="B63" s="5">
        <v>5</v>
      </c>
      <c r="C63" s="5">
        <v>18</v>
      </c>
      <c r="D63" s="5">
        <v>2</v>
      </c>
      <c r="E63" s="9">
        <f t="shared" si="59"/>
        <v>1.7662500000000001</v>
      </c>
      <c r="F63" s="5">
        <f t="shared" si="60"/>
        <v>0.375</v>
      </c>
      <c r="G63" s="9">
        <f t="shared" si="61"/>
        <v>14.887813987007171</v>
      </c>
      <c r="H63" s="9"/>
      <c r="I63" s="9"/>
      <c r="J63" s="9"/>
      <c r="K63" s="9"/>
      <c r="L63" s="5"/>
      <c r="M63" s="9">
        <f>M61+M62</f>
        <v>4.7773002295684117</v>
      </c>
      <c r="N63" s="9">
        <f t="shared" si="58"/>
        <v>2.7047701228978975</v>
      </c>
    </row>
    <row r="64" spans="1:35" x14ac:dyDescent="0.55000000000000004">
      <c r="B64" s="5">
        <v>6</v>
      </c>
      <c r="C64" s="5">
        <v>30</v>
      </c>
      <c r="D64" s="5">
        <v>1.03</v>
      </c>
      <c r="E64" s="9">
        <f t="shared" si="59"/>
        <v>4.90625</v>
      </c>
      <c r="F64" s="5">
        <f t="shared" si="60"/>
        <v>0.625</v>
      </c>
      <c r="G64" s="9">
        <f t="shared" si="61"/>
        <v>41.718742961553616</v>
      </c>
      <c r="H64" s="9"/>
      <c r="I64" s="9"/>
      <c r="J64" s="9"/>
      <c r="K64" s="9"/>
      <c r="L64" s="5"/>
      <c r="M64" s="9">
        <f>M63</f>
        <v>4.7773002295684117</v>
      </c>
      <c r="N64" s="9">
        <f t="shared" si="58"/>
        <v>0.97371724424324313</v>
      </c>
    </row>
    <row r="66" spans="2:5" x14ac:dyDescent="0.55000000000000004">
      <c r="B66" t="s">
        <v>31</v>
      </c>
    </row>
    <row r="67" spans="2:5" x14ac:dyDescent="0.55000000000000004">
      <c r="B67" t="s">
        <v>32</v>
      </c>
    </row>
    <row r="69" spans="2:5" x14ac:dyDescent="0.55000000000000004">
      <c r="C69" t="s">
        <v>33</v>
      </c>
      <c r="D69" t="s">
        <v>25</v>
      </c>
    </row>
    <row r="70" spans="2:5" x14ac:dyDescent="0.55000000000000004">
      <c r="C70" t="s">
        <v>34</v>
      </c>
      <c r="D70" t="s">
        <v>37</v>
      </c>
      <c r="E70" t="s">
        <v>38</v>
      </c>
    </row>
    <row r="71" spans="2:5" x14ac:dyDescent="0.55000000000000004">
      <c r="C71" t="s">
        <v>35</v>
      </c>
      <c r="D71" t="s">
        <v>39</v>
      </c>
    </row>
    <row r="72" spans="2:5" x14ac:dyDescent="0.55000000000000004">
      <c r="C72" t="s">
        <v>36</v>
      </c>
      <c r="D72" s="8">
        <v>1.2999999999999999E-2</v>
      </c>
    </row>
  </sheetData>
  <pageMargins left="0.7" right="0.7" top="0.75" bottom="0.75" header="0.3" footer="0.3"/>
  <pageSetup orientation="portrait" r:id="rId1"/>
  <ignoredErrors>
    <ignoredError sqref="AA4 AA6:AA13 AA49:AA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Zone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Tiequan</dc:creator>
  <cp:lastModifiedBy>Chen, Tiequan</cp:lastModifiedBy>
  <dcterms:created xsi:type="dcterms:W3CDTF">2023-12-21T22:12:08Z</dcterms:created>
  <dcterms:modified xsi:type="dcterms:W3CDTF">2024-07-17T21:31:44Z</dcterms:modified>
</cp:coreProperties>
</file>